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k21\OneDrive - Oak Ridge National Laboratory\EPA Tools\SDCC\"/>
    </mc:Choice>
  </mc:AlternateContent>
  <xr:revisionPtr revIDLastSave="245" documentId="11_CB70C8C7075435F5AB386E1079A0314DB37B4963" xr6:coauthVersionLast="45" xr6:coauthVersionMax="45" xr10:uidLastSave="{CB7E23E7-1A18-4204-98FB-0933EC8D865D}"/>
  <bookViews>
    <workbookView xWindow="3585" yWindow="3585" windowWidth="16875" windowHeight="10523" tabRatio="747" xr2:uid="{00000000-000D-0000-FFFF-FFFF00000000}"/>
  </bookViews>
  <sheets>
    <sheet name="Instructions" sheetId="46" r:id="rId1"/>
    <sheet name="Rad_Spec" sheetId="38" r:id="rId2"/>
    <sheet name="Fsurf" sheetId="41" r:id="rId3"/>
    <sheet name="acf" sheetId="39" r:id="rId4"/>
    <sheet name="pef" sheetId="4" r:id="rId5"/>
    <sheet name="ss" sheetId="3" r:id="rId6"/>
    <sheet name="ss_res" sheetId="6" r:id="rId7"/>
    <sheet name="ss_ind" sheetId="7" r:id="rId8"/>
    <sheet name="ss_out" sheetId="8" r:id="rId9"/>
    <sheet name="ss_com" sheetId="9" r:id="rId10"/>
    <sheet name="ss_res_dose" sheetId="42" r:id="rId11"/>
    <sheet name="ss_ind_dose" sheetId="43" r:id="rId12"/>
    <sheet name="ss_out_dose" sheetId="44" r:id="rId13"/>
    <sheet name="ss_com_dose" sheetId="45" r:id="rId14"/>
    <sheet name="up_Rad_Spec" sheetId="24" r:id="rId15"/>
    <sheet name="up_res" sheetId="12" r:id="rId16"/>
    <sheet name="up_ind" sheetId="13" r:id="rId17"/>
    <sheet name="up_out" sheetId="14" r:id="rId18"/>
    <sheet name="up_com" sheetId="15" r:id="rId19"/>
    <sheet name="up_res_dose" sheetId="34" r:id="rId20"/>
    <sheet name="up_ind_dose" sheetId="35" r:id="rId21"/>
    <sheet name="up_out_dose" sheetId="36" r:id="rId22"/>
    <sheet name="up_com_dose" sheetId="37" r:id="rId23"/>
  </sheets>
  <externalReferences>
    <externalReference r:id="rId24"/>
  </externalReferences>
  <definedNames>
    <definedName name="_xlnm._FilterDatabase" localSheetId="3" hidden="1">acf!$A$1:$G$30</definedName>
    <definedName name="_xlnm._FilterDatabase" localSheetId="2" hidden="1">Fsurf!$A$1:$C$30</definedName>
    <definedName name="_xlnm._FilterDatabase" localSheetId="1" hidden="1">Rad_Spec!$A$1:$BI$30</definedName>
    <definedName name="_xlnm._FilterDatabase" localSheetId="9" hidden="1">ss_com!$A$1:$R$76</definedName>
    <definedName name="_xlnm._FilterDatabase" localSheetId="13" hidden="1">ss_com_dose!$A$1:$S$76</definedName>
    <definedName name="_xlnm._FilterDatabase" localSheetId="7" hidden="1">ss_ind!$A$1:$R$76</definedName>
    <definedName name="_xlnm._FilterDatabase" localSheetId="11" hidden="1">ss_ind_dose!$A$1:$S$76</definedName>
    <definedName name="_xlnm._FilterDatabase" localSheetId="8" hidden="1">ss_out!$A$1:$R$76</definedName>
    <definedName name="_xlnm._FilterDatabase" localSheetId="12" hidden="1">ss_out_dose!$A$1:$S$76</definedName>
    <definedName name="_xlnm._FilterDatabase" localSheetId="6" hidden="1">ss_res!$A$1:$R$76</definedName>
    <definedName name="_xlnm._FilterDatabase" localSheetId="10" hidden="1">ss_res_dose!$A$1:$S$76</definedName>
    <definedName name="_xlnm._FilterDatabase" localSheetId="18" hidden="1">up_com!$A$1:$R$76</definedName>
    <definedName name="_xlnm._FilterDatabase" localSheetId="22" hidden="1">up_com_dose!$A$1:$S$76</definedName>
    <definedName name="_xlnm._FilterDatabase" localSheetId="16" hidden="1">up_ind!$A$1:$R$76</definedName>
    <definedName name="_xlnm._FilterDatabase" localSheetId="20" hidden="1">up_ind_dose!$A$1:$S$76</definedName>
    <definedName name="_xlnm._FilterDatabase" localSheetId="17" hidden="1">up_out!$A$1:$R$76</definedName>
    <definedName name="_xlnm._FilterDatabase" localSheetId="21" hidden="1">up_out_dose!$A$1:$S$76</definedName>
    <definedName name="_xlnm._FilterDatabase" localSheetId="14" hidden="1">up_Rad_Spec!$A$1:$BG$30</definedName>
    <definedName name="_xlnm._FilterDatabase" localSheetId="15" hidden="1">up_res!$A$1:$S$76</definedName>
    <definedName name="_xlnm._FilterDatabase" localSheetId="19" hidden="1">up_res_dose!$A$1:$S$76</definedName>
    <definedName name="A__sc">[1]d!$W$31</definedName>
    <definedName name="A_excav">[1]d!$W$14</definedName>
    <definedName name="a_i">pef!$Q$4</definedName>
    <definedName name="a_p">pef!$N$11</definedName>
    <definedName name="A_R">[1]d!$T$5</definedName>
    <definedName name="A_sc">[1]d!$T$19</definedName>
    <definedName name="A_surf">[1]d!$W$10</definedName>
    <definedName name="A_till">[1]d!$W$23</definedName>
    <definedName name="A_wind">[1]d!$Q$9</definedName>
    <definedName name="Ac">[1]d!$T$15</definedName>
    <definedName name="Ac_doz">[1]d!$W$26</definedName>
    <definedName name="Ac_grade">[1]d!$W$25</definedName>
    <definedName name="As">[1]d!$Q$8</definedName>
    <definedName name="B__sc">[1]d!$W$32</definedName>
    <definedName name="B_doz">[1]d!$W$27</definedName>
    <definedName name="B_grade">[1]d!$W$28</definedName>
    <definedName name="b_i">pef!$Q$5</definedName>
    <definedName name="B_sc">[1]d!$T$20</definedName>
    <definedName name="B_wind">[1]d!$Q$10</definedName>
    <definedName name="C_">[1]d!$B$3</definedName>
    <definedName name="C__sc">[1]d!$W$33</definedName>
    <definedName name="c_p">pef!$N$12</definedName>
    <definedName name="C_sc">[1]d!$T$21</definedName>
    <definedName name="C_wear">pef!$N$9</definedName>
    <definedName name="C_wind">[1]d!$Q$11</definedName>
    <definedName name="d__p">pef!$N$13</definedName>
    <definedName name="d_A">pef!$E$8</definedName>
    <definedName name="d_AAFres_a">ss!$E$19</definedName>
    <definedName name="d_AAFres_c">ss!$E$18</definedName>
    <definedName name="d_AR">pef!$E$12</definedName>
    <definedName name="d_As">pef!$E$9</definedName>
    <definedName name="d_Asw">pef!$B$9</definedName>
    <definedName name="d_AVK__CA_urban_interstate">pef!$E$22</definedName>
    <definedName name="d_Aw">pef!$B$8</definedName>
    <definedName name="d_B">pef!$E$10</definedName>
    <definedName name="d_Bw">pef!$B$10</definedName>
    <definedName name="d_C">pef!$E$11</definedName>
    <definedName name="d_Cw">pef!$B$11</definedName>
    <definedName name="d_DL">ss!$B$2</definedName>
    <definedName name="d_ED">pef!$E$24</definedName>
    <definedName name="d_ED_iw">ss!$N$3</definedName>
    <definedName name="d_ED_ow">ss!$K$3</definedName>
    <definedName name="d_ED_res">ss!$E$4</definedName>
    <definedName name="d_ED_res_a">ss!$E$3</definedName>
    <definedName name="d_ED_res_c">ss!$E$2</definedName>
    <definedName name="d_ED_w">ss!$H$3</definedName>
    <definedName name="d_EF_iw">ss!$N$4</definedName>
    <definedName name="d_EF_ow">ss!$K$4</definedName>
    <definedName name="d_EF_res">ss!$E$7</definedName>
    <definedName name="d_EF_res_a">ss!$E$6</definedName>
    <definedName name="d_EF_res_c">ss!$E$5</definedName>
    <definedName name="d_EF_w">ss!$H$4</definedName>
    <definedName name="d_ET_iw">ss!$N$5</definedName>
    <definedName name="d_ET_ow">ss!$K$5</definedName>
    <definedName name="d_ET_res_a_h">ss!$E$12</definedName>
    <definedName name="d_ET_res_c_h">ss!$E$13</definedName>
    <definedName name="d_ET_res_i">ss!$E$15</definedName>
    <definedName name="d_ET_res_o">ss!$E$14</definedName>
    <definedName name="d_ET_w">ss!$H$5</definedName>
    <definedName name="d_excav">[1]d!$W$15</definedName>
    <definedName name="d_Fam">ss!$B$4</definedName>
    <definedName name="d_Fd">pef!#REF!</definedName>
    <definedName name="d_Foffset">ss!$B$5</definedName>
    <definedName name="d_FQ_iw">ss!$N$8</definedName>
    <definedName name="d_FQ_ow">ss!$K$8</definedName>
    <definedName name="d_FQ_res_a">ss!$E$8</definedName>
    <definedName name="d_FQ_res_c">ss!$E$9</definedName>
    <definedName name="d_FQ_w">ss!$H$8</definedName>
    <definedName name="d_FTSS_h">ss!$B$6</definedName>
    <definedName name="d_GSF_i">ss!$B$9</definedName>
    <definedName name="d_GSF_s">ss!$B$8</definedName>
    <definedName name="d_HR__w">ss!$H$2</definedName>
    <definedName name="d_HR_iw">ss!$N$2</definedName>
    <definedName name="d_HR_ow">ss!$K$2</definedName>
    <definedName name="d_IFAres_adj">ss!$E$22</definedName>
    <definedName name="d_IFD_iw">ss!$N$10</definedName>
    <definedName name="d_IFD_ow">ss!$K$10</definedName>
    <definedName name="d_IFD_w">ss!$H$10</definedName>
    <definedName name="d_IFDres_adj">ss!$E$21</definedName>
    <definedName name="d_IRA_iw">ss!$N$6</definedName>
    <definedName name="d_IRA_ow">ss!$K$6</definedName>
    <definedName name="d_IRA_res_a">ss!$E$11</definedName>
    <definedName name="d_IRA_res_c">ss!$E$10</definedName>
    <definedName name="d_IRA_w">ss!$H$6</definedName>
    <definedName name="d_k">ss!$B$3</definedName>
    <definedName name="d_k_pp">pef!$E$18</definedName>
    <definedName name="d_Km__CA_urban_interstate">pef!$E$23</definedName>
    <definedName name="d_LR">pef!$E$13</definedName>
    <definedName name="d_LS">pef!$E$21</definedName>
    <definedName name="d_p">pef!$E$19</definedName>
    <definedName name="d_PEF">pef!$B$2</definedName>
    <definedName name="d_PEFm_pp">pef!$E$2</definedName>
    <definedName name="d_Q_Cm">pef!$E$3</definedName>
    <definedName name="d_SA_iw">ss!$N$7</definedName>
    <definedName name="d_SA_ow">ss!$K$7</definedName>
    <definedName name="d_SA_res_a">ss!$E$16</definedName>
    <definedName name="d_SA_res_c">ss!$E$17</definedName>
    <definedName name="d_SA_w">ss!$H$7</definedName>
    <definedName name="d_SE">ss!$B$7</definedName>
    <definedName name="d_sL">pef!$E$16</definedName>
    <definedName name="d_SLF">ss!$B$10</definedName>
    <definedName name="d_T">pef!$E$15</definedName>
    <definedName name="d_tc">pef!#REF!</definedName>
    <definedName name="d_VKT">pef!$E$20</definedName>
    <definedName name="d_W">pef!$E$17</definedName>
    <definedName name="d_WR">pef!$E$14</definedName>
    <definedName name="day_wk">pef!$K$12</definedName>
    <definedName name="distance">[1]d!$T$11</definedName>
    <definedName name="DL">[1]d!$B$2</definedName>
    <definedName name="DW_cw">[1]d!$N$7</definedName>
    <definedName name="ED_com">[1]d!$K$2</definedName>
    <definedName name="ED_con">[1]d!$N$2</definedName>
    <definedName name="ED_ind">[1]d!$E$2</definedName>
    <definedName name="ED_out">[1]d!$H$2</definedName>
    <definedName name="EF_cw">[1]d!$N$6</definedName>
    <definedName name="EF_iw">[1]d!$E$6</definedName>
    <definedName name="EF_ow">[1]d!$H$6</definedName>
    <definedName name="EF_w">[1]d!$K$6</definedName>
    <definedName name="ET_cw_i">[1]d!$N$10</definedName>
    <definedName name="ET_cw_o">[1]d!$N$9</definedName>
    <definedName name="ET_iw_i">[1]d!$E$8</definedName>
    <definedName name="ET_ow_o">[1]d!$H$7</definedName>
    <definedName name="ET_w_i">[1]d!$K$8</definedName>
    <definedName name="ET_w_o">[1]d!$K$7</definedName>
    <definedName name="EW_cw">[1]d!$N$8</definedName>
    <definedName name="F_D">[1]d!$T$8</definedName>
    <definedName name="F_x">[1]d!$Q$5</definedName>
    <definedName name="GSF_a">[1]d!$B$5</definedName>
    <definedName name="IRA_cw">[1]d!$N$4</definedName>
    <definedName name="IRA_iw">[1]d!$E$4</definedName>
    <definedName name="IRA_ow">[1]d!$H$4</definedName>
    <definedName name="IRA_w">[1]d!$K$4</definedName>
    <definedName name="IRS_cw">[1]d!$N$5</definedName>
    <definedName name="IRS_iw">[1]d!$E$5</definedName>
    <definedName name="IRS_ow">[1]d!$H$5</definedName>
    <definedName name="IRS_w">[1]d!$K$5</definedName>
    <definedName name="J__T">[1]d!$W$4</definedName>
    <definedName name="k_decay">ss!$B$11</definedName>
    <definedName name="km_trip">pef!$K$9</definedName>
    <definedName name="L_R">[1]d!$T$10</definedName>
    <definedName name="LS">pef!$K$14</definedName>
    <definedName name="M_doz">[1]d!$W$7</definedName>
    <definedName name="M_dry">[1]d!$T$16</definedName>
    <definedName name="M_excav">[1]d!$W$6</definedName>
    <definedName name="M_grade">[1]d!$W$8</definedName>
    <definedName name="M_m_doz">[1]d!$W$19</definedName>
    <definedName name="M_m_excav">[1]d!$W$17</definedName>
    <definedName name="M_pc_wind">[1]d!$W$5</definedName>
    <definedName name="M_till">[1]d!$W$9</definedName>
    <definedName name="N_A_doz">[1]d!$W$29</definedName>
    <definedName name="N_A_dump">[1]d!$W$16</definedName>
    <definedName name="N_A_grade">[1]d!$W$30</definedName>
    <definedName name="N_A_till">[1]d!$W$24</definedName>
    <definedName name="N_cars">[1]d!$T$13</definedName>
    <definedName name="N_trucks">[1]d!$T$14</definedName>
    <definedName name="number_cars">pef!$K$4</definedName>
    <definedName name="number_trucks">pef!$K$6</definedName>
    <definedName name="p_days">[1]d!$T$17</definedName>
    <definedName name="PEF__sc">[1]d!$W$2</definedName>
    <definedName name="PEF_wind">[1]d!$Q$2</definedName>
    <definedName name="PEFsc">[1]d!$T$2</definedName>
    <definedName name="Q_C__sc">[1]d!$W$3</definedName>
    <definedName name="Q_C_sc">[1]d!$T$3</definedName>
    <definedName name="Q_C_wind">[1]d!$Q$7</definedName>
    <definedName name="s">[1]d!$T$18</definedName>
    <definedName name="s_A">pef!$H$4</definedName>
    <definedName name="s_A__sc">[1]ss!$W$31</definedName>
    <definedName name="s_A_excav">[1]ss!$W$14</definedName>
    <definedName name="s_A_R">[1]ss!$T$5</definedName>
    <definedName name="s_A_sc">[1]ss!$T$19</definedName>
    <definedName name="s_A_surf">[1]ss!$W$10</definedName>
    <definedName name="s_A_till">[1]ss!$W$23</definedName>
    <definedName name="s_A_wind">[1]ss!$Q$9</definedName>
    <definedName name="s_AAFres_a">ss!$E$19</definedName>
    <definedName name="s_AAFres_c">ss!$E$18</definedName>
    <definedName name="s_Ac">[1]ss!$T$15</definedName>
    <definedName name="s_Ac_doz">[1]ss!$W$26</definedName>
    <definedName name="s_Ac_grade">[1]ss!$W$25</definedName>
    <definedName name="s_AR">pef!$H$8</definedName>
    <definedName name="s_As" localSheetId="0">[1]ss!$Q$8</definedName>
    <definedName name="s_As">pef!$H$5</definedName>
    <definedName name="s_Asw">pef!$B$21</definedName>
    <definedName name="s_AVK__TN_rural_interstate">pef!$H$18</definedName>
    <definedName name="s_Aw">pef!$B$20</definedName>
    <definedName name="s_B">pef!$H$6</definedName>
    <definedName name="s_B__sc">[1]ss!$W$32</definedName>
    <definedName name="s_B_doz">[1]ss!$W$27</definedName>
    <definedName name="s_B_grade">[1]ss!$W$28</definedName>
    <definedName name="s_B_sc">[1]ss!$T$20</definedName>
    <definedName name="s_B_wind">[1]ss!$Q$10</definedName>
    <definedName name="s_Bw">pef!$B$22</definedName>
    <definedName name="s_C" localSheetId="0">[1]ss!$B$3</definedName>
    <definedName name="s_C">pef!$H$7</definedName>
    <definedName name="s_C__sc">[1]ss!$W$33</definedName>
    <definedName name="s_C_sc">[1]ss!$T$21</definedName>
    <definedName name="s_C_wind">[1]ss!$Q$11</definedName>
    <definedName name="s_Cw">pef!$B$23</definedName>
    <definedName name="s_d_excav">[1]ss!$W$15</definedName>
    <definedName name="s_distance">[1]ss!$T$11</definedName>
    <definedName name="s_DL" localSheetId="0">[1]ss!$B$2</definedName>
    <definedName name="s_DL">ss!$B$2</definedName>
    <definedName name="s_doz">[1]d!$W$18</definedName>
    <definedName name="S_doz_speed">[1]d!$W$20</definedName>
    <definedName name="s_DW_cw">[1]ss!$N$7</definedName>
    <definedName name="s_ED">pef!$H$20</definedName>
    <definedName name="s_ED_com">[1]ss!$K$2</definedName>
    <definedName name="s_ED_con">[1]ss!$N$2</definedName>
    <definedName name="s_ED_ind">[1]ss!$E$2</definedName>
    <definedName name="s_ED_iw">ss!$N$3</definedName>
    <definedName name="s_ED_out">[1]ss!$H$2</definedName>
    <definedName name="s_ED_ow">ss!$K$3</definedName>
    <definedName name="s_ED_res">ss!$E$4</definedName>
    <definedName name="s_ED_res_a">ss!$E$3</definedName>
    <definedName name="s_ED_res_c">ss!$E$2</definedName>
    <definedName name="s_ED_w">ss!$H$3</definedName>
    <definedName name="s_EF_cw">[1]ss!$N$6</definedName>
    <definedName name="s_EF_iw" localSheetId="0">[1]ss!$E$6</definedName>
    <definedName name="s_EF_iw">ss!$N$4</definedName>
    <definedName name="s_EF_ow" localSheetId="0">[1]ss!$H$6</definedName>
    <definedName name="s_EF_ow">ss!$K$4</definedName>
    <definedName name="s_EF_res">ss!$E$7</definedName>
    <definedName name="s_EF_res_a">ss!$E$6</definedName>
    <definedName name="s_EF_res_c">ss!$E$5</definedName>
    <definedName name="s_EF_w" localSheetId="0">[1]ss!$K$6</definedName>
    <definedName name="s_EF_w">ss!$H$4</definedName>
    <definedName name="s_ET_cw_i">[1]ss!$N$10</definedName>
    <definedName name="s_ET_cw_o">[1]ss!$N$9</definedName>
    <definedName name="s_ET_iw">ss!$N$5</definedName>
    <definedName name="s_ET_iw_i">[1]ss!$E$8</definedName>
    <definedName name="s_ET_iw_o">[1]ss!$E$7</definedName>
    <definedName name="s_ET_ow">ss!$K$5</definedName>
    <definedName name="s_ET_ow_i">[1]ss!$H$8</definedName>
    <definedName name="s_ET_ow_o">[1]ss!$H$7</definedName>
    <definedName name="s_ET_res_a_h">ss!$E$12</definedName>
    <definedName name="s_ET_res_c_h">ss!$E$13</definedName>
    <definedName name="s_ET_res_i">ss!$E$15</definedName>
    <definedName name="s_ET_res_o">ss!$E$14</definedName>
    <definedName name="s_ET_w">ss!$H$5</definedName>
    <definedName name="s_ET_w_i">[1]ss!$K$8</definedName>
    <definedName name="s_ET_w_o">[1]ss!$K$7</definedName>
    <definedName name="s_EW_cw">[1]ss!$N$8</definedName>
    <definedName name="s_F_D">[1]ss!$T$8</definedName>
    <definedName name="s_F_x">[1]ss!$Q$5</definedName>
    <definedName name="s_F_x_w">pef!$B$19</definedName>
    <definedName name="s_Fam">ss!$B$4</definedName>
    <definedName name="s_Fd">pef!#REF!</definedName>
    <definedName name="s_Foffset">ss!$B$5</definedName>
    <definedName name="s_FQ_iw">ss!$N$8</definedName>
    <definedName name="s_FQ_ow">ss!$K$8</definedName>
    <definedName name="s_FQ_res_a">ss!$E$8</definedName>
    <definedName name="s_FQ_res_c">ss!$E$9</definedName>
    <definedName name="s_FQ_w">ss!$H$8</definedName>
    <definedName name="s_FTSS_h">ss!$B$6</definedName>
    <definedName name="S_grade">[1]d!$W$21</definedName>
    <definedName name="s_GSF_a">[1]ss!$B$5</definedName>
    <definedName name="s_GSF_i">ss!$B$9</definedName>
    <definedName name="s_GSF_s">ss!$B$8</definedName>
    <definedName name="s_HR__w">ss!$H$2</definedName>
    <definedName name="s_HR_iw">ss!$N$2</definedName>
    <definedName name="s_HR_ow">ss!$K$2</definedName>
    <definedName name="s_IFAres_adj">ss!$E$22</definedName>
    <definedName name="s_IFD_iw">ss!$N$10</definedName>
    <definedName name="s_IFD_ow">ss!$K$10</definedName>
    <definedName name="s_IFD_w">ss!$H$10</definedName>
    <definedName name="s_IFDres_adj">ss!$E$21</definedName>
    <definedName name="s_IRA_cw">[1]ss!$N$4</definedName>
    <definedName name="s_IRA_iw" localSheetId="0">[1]ss!$E$4</definedName>
    <definedName name="s_IRA_iw">ss!$N$6</definedName>
    <definedName name="s_IRA_ow" localSheetId="0">[1]ss!$H$4</definedName>
    <definedName name="s_IRA_ow">ss!$K$6</definedName>
    <definedName name="s_IRA_res_a">ss!$E$11</definedName>
    <definedName name="s_IRA_res_c">ss!$E$10</definedName>
    <definedName name="s_IRA_w" localSheetId="0">[1]ss!$K$4</definedName>
    <definedName name="s_IRA_w">ss!$H$6</definedName>
    <definedName name="s_IRS_cw">[1]ss!$N$5</definedName>
    <definedName name="s_IRS_iw">[1]ss!$E$5</definedName>
    <definedName name="s_IRS_ow">[1]ss!$H$5</definedName>
    <definedName name="s_IRS_w">[1]ss!$K$5</definedName>
    <definedName name="s_J__T">[1]ss!$W$4</definedName>
    <definedName name="s_k">ss!$B$3</definedName>
    <definedName name="s_k_pp">pef!$H$14</definedName>
    <definedName name="s_k_ui">pef!$Q$3</definedName>
    <definedName name="s_k_up">pef!$N$7</definedName>
    <definedName name="s_Km_TN_rural_interstate">pef!$H$19</definedName>
    <definedName name="s_L_R">[1]ss!$T$10</definedName>
    <definedName name="s_LR">pef!$H$9</definedName>
    <definedName name="s_LS">pef!$H$17</definedName>
    <definedName name="s_M_doz">[1]ss!$W$7</definedName>
    <definedName name="s_M_dry">[1]ss!$T$16</definedName>
    <definedName name="s_M_excav">[1]ss!$W$6</definedName>
    <definedName name="s_M_grade">[1]ss!$W$8</definedName>
    <definedName name="s_M_m_doz">[1]ss!$W$19</definedName>
    <definedName name="s_M_m_excav">[1]ss!$W$17</definedName>
    <definedName name="s_M_moisture">pef!$N$5</definedName>
    <definedName name="s_M_pc_wind">[1]ss!$W$5</definedName>
    <definedName name="s_M_till">[1]ss!$W$9</definedName>
    <definedName name="s_N_A_doz">[1]ss!$W$29</definedName>
    <definedName name="s_N_A_dump">[1]ss!$W$16</definedName>
    <definedName name="s_N_A_grade">[1]ss!$W$30</definedName>
    <definedName name="s_N_A_till">[1]ss!$W$24</definedName>
    <definedName name="s_N_cars">[1]ss!$T$13</definedName>
    <definedName name="s_N_trucks">[1]ss!$T$14</definedName>
    <definedName name="s_p">pef!$H$15</definedName>
    <definedName name="s_p_days">[1]ss!$T$17</definedName>
    <definedName name="s_PEF">pef!$B$14</definedName>
    <definedName name="s_PEF__sc">[1]ss!$W$2</definedName>
    <definedName name="s_PEF_wind">[1]ss!$Q$2</definedName>
    <definedName name="s_PEFm_pp">pef!$K$2</definedName>
    <definedName name="s_PEFm_pp_state">pef!$H$2</definedName>
    <definedName name="s_PEFm_ui">pef!$Q$2</definedName>
    <definedName name="s_PEFm_up">pef!$N$2</definedName>
    <definedName name="s_PEFsc">[1]ss!$T$2</definedName>
    <definedName name="s_Q_C__sc">[1]ss!$W$3</definedName>
    <definedName name="s_Q_C_sc">[1]ss!$T$3</definedName>
    <definedName name="s_Q_C_wind">[1]ss!$Q$7</definedName>
    <definedName name="s_Q_Cm">pef!$H$3</definedName>
    <definedName name="s_Q_Cw">pef!$B$15</definedName>
    <definedName name="s_s">[1]ss!$T$18</definedName>
    <definedName name="s_s_doz">[1]ss!$W$18</definedName>
    <definedName name="s_S_doz_speed">[1]ss!$W$20</definedName>
    <definedName name="s_S_grade">[1]ss!$W$21</definedName>
    <definedName name="s_S_speed">pef!$N$6</definedName>
    <definedName name="s_s_till">[1]ss!$W$22</definedName>
    <definedName name="s_SA_iw">ss!$N$7</definedName>
    <definedName name="s_SA_ow">ss!$K$7</definedName>
    <definedName name="s_SA_res_a">ss!$E$16</definedName>
    <definedName name="s_SA_res_c">ss!$E$17</definedName>
    <definedName name="s_SA_w">ss!$H$7</definedName>
    <definedName name="s_SE">ss!$B$7</definedName>
    <definedName name="s_silt">pef!$N$4</definedName>
    <definedName name="s_sL">pef!$H$12</definedName>
    <definedName name="s_SLF">ss!$B$10</definedName>
    <definedName name="s_T">pef!$H$11</definedName>
    <definedName name="s_t_c">[1]ss!$T$9</definedName>
    <definedName name="s_t_com">ss!$H$9</definedName>
    <definedName name="s_t_ind">ss!$N$9</definedName>
    <definedName name="s_t_out">ss!$K$9</definedName>
    <definedName name="s_t_res">ss!$E$20</definedName>
    <definedName name="s_T_t">[1]ss!$T$4</definedName>
    <definedName name="s_tc">pef!#REF!</definedName>
    <definedName name="s_till">[1]d!$W$22</definedName>
    <definedName name="s_Um">[1]ss!$Q$3</definedName>
    <definedName name="s_Umw">pef!$B$17</definedName>
    <definedName name="s_Ut">[1]ss!$Q$4</definedName>
    <definedName name="s_Utw">pef!$B$18</definedName>
    <definedName name="s_V">[1]ss!$Q$6</definedName>
    <definedName name="s_VKT_up">pef!$N$8</definedName>
    <definedName name="s_VKTm_pp">pef!$K$3</definedName>
    <definedName name="s_VKTm_st">pef!$H$16</definedName>
    <definedName name="s_Vw">pef!$B$16</definedName>
    <definedName name="s_W" localSheetId="0">[1]ss!$T$6</definedName>
    <definedName name="s_W">pef!$H$13</definedName>
    <definedName name="s_W_R">[1]ss!$T$12</definedName>
    <definedName name="s_WR">pef!$H$10</definedName>
    <definedName name="s_ρ_soil">[1]ss!$W$13</definedName>
    <definedName name="s_Σ_VKT">[1]ss!$T$7</definedName>
    <definedName name="s_Σ_VKT_doz">[1]ss!$W$11</definedName>
    <definedName name="s_Σ_VKT_grade">[1]ss!$W$12</definedName>
    <definedName name="ss_ED">pef!$N$10</definedName>
    <definedName name="ss_sL">pef!$K$13</definedName>
    <definedName name="ss_T">pef!$N$3</definedName>
    <definedName name="st_DL">up_Rad_Spec!#REF!</definedName>
    <definedName name="st_ED_iw">up_Rad_Spec!$K$2</definedName>
    <definedName name="st_ED_ow">up_Rad_Spec!$H$2</definedName>
    <definedName name="st_ED_res">up_Rad_Spec!#REF!</definedName>
    <definedName name="st_ED_res_a">up_Rad_Spec!$B$2</definedName>
    <definedName name="st_ED_res_c">up_Rad_Spec!#REF!</definedName>
    <definedName name="st_ED_w">up_Rad_Spec!$E$2</definedName>
    <definedName name="st_EF_iw">up_Rad_Spec!#REF!</definedName>
    <definedName name="st_EF_ow">up_Rad_Spec!#REF!</definedName>
    <definedName name="st_EF_res">up_Rad_Spec!#REF!</definedName>
    <definedName name="st_EF_res_a">up_Rad_Spec!$B$3</definedName>
    <definedName name="st_EF_res_c">up_Rad_Spec!#REF!</definedName>
    <definedName name="st_EF_w">up_Rad_Spec!#REF!</definedName>
    <definedName name="st_ET_iw">up_Rad_Spec!#REF!</definedName>
    <definedName name="st_ET_ow">up_Rad_Spec!#REF!</definedName>
    <definedName name="st_ET_res_a_h">up_Rad_Spec!#REF!</definedName>
    <definedName name="st_ET_res_c_h">up_Rad_Spec!#REF!</definedName>
    <definedName name="st_ET_res_i">up_Rad_Spec!#REF!</definedName>
    <definedName name="st_ET_res_o">up_Rad_Spec!$B$6</definedName>
    <definedName name="st_ET_w">up_Rad_Spec!#REF!</definedName>
    <definedName name="st_F_cd">up_Rad_Spec!#REF!</definedName>
    <definedName name="st_Fam">up_Rad_Spec!#REF!</definedName>
    <definedName name="st_Foffset">up_Rad_Spec!#REF!</definedName>
    <definedName name="st_FQ_iw">up_Rad_Spec!#REF!</definedName>
    <definedName name="st_FQ_ow">up_Rad_Spec!#REF!</definedName>
    <definedName name="st_FQ_res_a">up_Rad_Spec!#REF!</definedName>
    <definedName name="st_FQ_res_c">up_Rad_Spec!#REF!</definedName>
    <definedName name="st_FQ_w">up_Rad_Spec!#REF!</definedName>
    <definedName name="st_FTSS_h">up_Rad_Spec!#REF!</definedName>
    <definedName name="st_GSF_i">up_Rad_Spec!#REF!</definedName>
    <definedName name="st_GSF_s">up_Rad_Spec!#REF!</definedName>
    <definedName name="st_HR__w">up_Rad_Spec!#REF!</definedName>
    <definedName name="st_HR_iw">up_Rad_Spec!#REF!</definedName>
    <definedName name="st_HR_ow">up_Rad_Spec!#REF!</definedName>
    <definedName name="st_IFAres_adj">up_Rad_Spec!#REF!</definedName>
    <definedName name="st_IFD_iw">up_Rad_Spec!$K$4</definedName>
    <definedName name="st_IFD_ow">up_Rad_Spec!$H$4</definedName>
    <definedName name="st_IFD_w">up_Rad_Spec!$E$4</definedName>
    <definedName name="st_IFDres_adj">up_Rad_Spec!$B$9</definedName>
    <definedName name="st_IRA_iw">up_Rad_Spec!$K$3</definedName>
    <definedName name="st_IRA_ow">up_Rad_Spec!$H$3</definedName>
    <definedName name="st_IRA_res_a">up_Rad_Spec!$B$5</definedName>
    <definedName name="st_IRA_res_c">up_Rad_Spec!$B$4</definedName>
    <definedName name="st_IRA_w">up_Rad_Spec!$E$3</definedName>
    <definedName name="st_k">up_Rad_Spec!#REF!</definedName>
    <definedName name="st_SA_iw">up_Rad_Spec!#REF!</definedName>
    <definedName name="st_SA_ow">up_Rad_Spec!#REF!</definedName>
    <definedName name="st_SA_res_a">up_Rad_Spec!#REF!</definedName>
    <definedName name="st_SA_res_c">up_Rad_Spec!$B$7</definedName>
    <definedName name="st_SA_w">up_Rad_Spec!#REF!</definedName>
    <definedName name="st_SE">up_Rad_Spec!#REF!</definedName>
    <definedName name="st_SLF">up_Rad_Spec!#REF!</definedName>
    <definedName name="st_t_com">up_Rad_Spec!#REF!</definedName>
    <definedName name="st_t_ind">up_Rad_Spec!#REF!</definedName>
    <definedName name="st_t_out">up_Rad_Spec!#REF!</definedName>
    <definedName name="st_t_res">up_Rad_Spec!$B$8</definedName>
    <definedName name="t_c">[1]d!$T$9</definedName>
    <definedName name="t_com">ss!$H$9</definedName>
    <definedName name="t_ind">ss!$N$9</definedName>
    <definedName name="t_out">ss!$K$9</definedName>
    <definedName name="t_res">ss!$E$20</definedName>
    <definedName name="T_t">[1]d!$T$4</definedName>
    <definedName name="total_vehic">pef!$K$8</definedName>
    <definedName name="trip_day">pef!$K$10</definedName>
    <definedName name="Um">[1]d!$Q$3</definedName>
    <definedName name="Ut">[1]d!$Q$4</definedName>
    <definedName name="V">[1]d!$Q$6</definedName>
    <definedName name="W">[1]d!$T$6</definedName>
    <definedName name="W_R">[1]d!$T$12</definedName>
    <definedName name="wk_yr">pef!$K$11</definedName>
    <definedName name="ρ_soil">[1]d!$W$13</definedName>
    <definedName name="Σ_VKT">[1]d!$T$7</definedName>
    <definedName name="Σ_VKT_doz">[1]d!$W$11</definedName>
    <definedName name="Σ_VKT_grade">[1]d!$W$12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3" i="24" l="1"/>
  <c r="BE4" i="24"/>
  <c r="BE5" i="24"/>
  <c r="BE6" i="24"/>
  <c r="BE7" i="24"/>
  <c r="BE8" i="24"/>
  <c r="BE9" i="24"/>
  <c r="BE10" i="24"/>
  <c r="BE11" i="24"/>
  <c r="BE12" i="24"/>
  <c r="BE13" i="24"/>
  <c r="BE14" i="24"/>
  <c r="BE15" i="24"/>
  <c r="BE16" i="24"/>
  <c r="BE17" i="24"/>
  <c r="BE18" i="24"/>
  <c r="BE19" i="24"/>
  <c r="BE20" i="24"/>
  <c r="BE21" i="24"/>
  <c r="BE22" i="24"/>
  <c r="BE23" i="24"/>
  <c r="BE24" i="24"/>
  <c r="BE25" i="24"/>
  <c r="BE26" i="24"/>
  <c r="BE27" i="24"/>
  <c r="BE28" i="24"/>
  <c r="BE29" i="24"/>
  <c r="BE30" i="24"/>
  <c r="BE2" i="24"/>
  <c r="E22" i="4"/>
  <c r="E13" i="4"/>
  <c r="E21" i="4"/>
  <c r="E20" i="4"/>
  <c r="H18" i="4"/>
  <c r="H9" i="4"/>
  <c r="H17" i="4"/>
  <c r="H16" i="4"/>
  <c r="E15" i="4"/>
  <c r="B15" i="4"/>
  <c r="K14" i="4"/>
  <c r="B14" i="4"/>
  <c r="H13" i="4"/>
  <c r="E12" i="4"/>
  <c r="H11" i="4"/>
  <c r="K9" i="4"/>
  <c r="K8" i="4"/>
  <c r="N8" i="4"/>
  <c r="H8" i="4"/>
  <c r="N3" i="4"/>
  <c r="K3" i="4"/>
  <c r="H3" i="4"/>
  <c r="E3" i="4"/>
  <c r="B3" i="4"/>
  <c r="Q2" i="4"/>
  <c r="N2" i="4"/>
  <c r="K2" i="4"/>
  <c r="H2" i="4"/>
  <c r="E2" i="4"/>
  <c r="B2" i="4"/>
  <c r="I23" i="12"/>
  <c r="I49" i="12"/>
  <c r="B11" i="3"/>
  <c r="E21" i="3"/>
  <c r="C23" i="12"/>
  <c r="C49" i="12"/>
  <c r="C25" i="12"/>
  <c r="C50" i="12"/>
  <c r="C21" i="12"/>
  <c r="C51" i="12"/>
  <c r="C17" i="12"/>
  <c r="C52" i="12"/>
  <c r="C5" i="12"/>
  <c r="C53" i="12"/>
  <c r="C9" i="12"/>
  <c r="C54" i="12"/>
  <c r="C24" i="12"/>
  <c r="C55" i="12"/>
  <c r="C20" i="12"/>
  <c r="C56" i="12"/>
  <c r="C29" i="12"/>
  <c r="C57" i="12"/>
  <c r="C16" i="12"/>
  <c r="C58" i="12"/>
  <c r="C7" i="12"/>
  <c r="C59" i="12"/>
  <c r="C12" i="12"/>
  <c r="C60" i="12"/>
  <c r="C18" i="12"/>
  <c r="C61" i="12"/>
  <c r="C27" i="12"/>
  <c r="C62" i="12"/>
  <c r="C48" i="12"/>
  <c r="R27" i="15"/>
  <c r="R76" i="15"/>
  <c r="Q27" i="15"/>
  <c r="Q76" i="15"/>
  <c r="P27" i="15"/>
  <c r="P76" i="15"/>
  <c r="O27" i="15"/>
  <c r="O76" i="15"/>
  <c r="N27" i="15"/>
  <c r="N76" i="15"/>
  <c r="M27" i="15"/>
  <c r="M76" i="15"/>
  <c r="L27" i="15"/>
  <c r="L76" i="15"/>
  <c r="K27" i="15"/>
  <c r="K76" i="15"/>
  <c r="J27" i="15"/>
  <c r="J76" i="15"/>
  <c r="I27" i="15"/>
  <c r="I76" i="15"/>
  <c r="F27" i="15"/>
  <c r="F76" i="15"/>
  <c r="H10" i="3"/>
  <c r="C27" i="15"/>
  <c r="C76" i="15"/>
  <c r="R18" i="15"/>
  <c r="R75" i="15"/>
  <c r="Q18" i="15"/>
  <c r="Q75" i="15"/>
  <c r="P18" i="15"/>
  <c r="P75" i="15"/>
  <c r="O18" i="15"/>
  <c r="O75" i="15"/>
  <c r="N18" i="15"/>
  <c r="N75" i="15"/>
  <c r="M18" i="15"/>
  <c r="M75" i="15"/>
  <c r="L18" i="15"/>
  <c r="L75" i="15"/>
  <c r="K18" i="15"/>
  <c r="K75" i="15"/>
  <c r="J18" i="15"/>
  <c r="J75" i="15"/>
  <c r="I18" i="15"/>
  <c r="I75" i="15"/>
  <c r="F18" i="15"/>
  <c r="F75" i="15"/>
  <c r="C18" i="15"/>
  <c r="C75" i="15"/>
  <c r="R12" i="15"/>
  <c r="R74" i="15"/>
  <c r="Q12" i="15"/>
  <c r="Q74" i="15"/>
  <c r="P12" i="15"/>
  <c r="P74" i="15"/>
  <c r="O12" i="15"/>
  <c r="O74" i="15"/>
  <c r="N12" i="15"/>
  <c r="N74" i="15"/>
  <c r="M12" i="15"/>
  <c r="M74" i="15"/>
  <c r="L12" i="15"/>
  <c r="L74" i="15"/>
  <c r="K12" i="15"/>
  <c r="K74" i="15"/>
  <c r="J12" i="15"/>
  <c r="J74" i="15"/>
  <c r="I12" i="15"/>
  <c r="I74" i="15"/>
  <c r="F12" i="15"/>
  <c r="F74" i="15"/>
  <c r="C12" i="15"/>
  <c r="C74" i="15"/>
  <c r="R7" i="15"/>
  <c r="R73" i="15"/>
  <c r="Q7" i="15"/>
  <c r="Q73" i="15"/>
  <c r="P7" i="15"/>
  <c r="P73" i="15"/>
  <c r="O7" i="15"/>
  <c r="O73" i="15"/>
  <c r="N7" i="15"/>
  <c r="N73" i="15"/>
  <c r="M7" i="15"/>
  <c r="M73" i="15"/>
  <c r="L7" i="15"/>
  <c r="L73" i="15"/>
  <c r="K7" i="15"/>
  <c r="K73" i="15"/>
  <c r="J7" i="15"/>
  <c r="J73" i="15"/>
  <c r="I7" i="15"/>
  <c r="I73" i="15"/>
  <c r="F7" i="15"/>
  <c r="F73" i="15"/>
  <c r="C7" i="15"/>
  <c r="C73" i="15"/>
  <c r="R16" i="15"/>
  <c r="R72" i="15"/>
  <c r="Q16" i="15"/>
  <c r="Q72" i="15"/>
  <c r="P16" i="15"/>
  <c r="P72" i="15"/>
  <c r="O16" i="15"/>
  <c r="O72" i="15"/>
  <c r="N16" i="15"/>
  <c r="N72" i="15"/>
  <c r="M16" i="15"/>
  <c r="M72" i="15"/>
  <c r="L16" i="15"/>
  <c r="L72" i="15"/>
  <c r="K16" i="15"/>
  <c r="K72" i="15"/>
  <c r="J16" i="15"/>
  <c r="J72" i="15"/>
  <c r="I16" i="15"/>
  <c r="I72" i="15"/>
  <c r="F16" i="15"/>
  <c r="F72" i="15"/>
  <c r="C16" i="15"/>
  <c r="C72" i="15"/>
  <c r="R29" i="15"/>
  <c r="R71" i="15"/>
  <c r="Q29" i="15"/>
  <c r="Q71" i="15"/>
  <c r="P29" i="15"/>
  <c r="P71" i="15"/>
  <c r="O29" i="15"/>
  <c r="O71" i="15"/>
  <c r="N29" i="15"/>
  <c r="N71" i="15"/>
  <c r="M29" i="15"/>
  <c r="M71" i="15"/>
  <c r="L29" i="15"/>
  <c r="L71" i="15"/>
  <c r="K29" i="15"/>
  <c r="K71" i="15"/>
  <c r="J29" i="15"/>
  <c r="J71" i="15"/>
  <c r="I29" i="15"/>
  <c r="I71" i="15"/>
  <c r="F29" i="15"/>
  <c r="F71" i="15"/>
  <c r="C29" i="15"/>
  <c r="C71" i="15"/>
  <c r="R20" i="15"/>
  <c r="R70" i="15"/>
  <c r="Q20" i="15"/>
  <c r="Q70" i="15"/>
  <c r="P20" i="15"/>
  <c r="P70" i="15"/>
  <c r="O20" i="15"/>
  <c r="O70" i="15"/>
  <c r="N20" i="15"/>
  <c r="N70" i="15"/>
  <c r="M20" i="15"/>
  <c r="M70" i="15"/>
  <c r="L20" i="15"/>
  <c r="L70" i="15"/>
  <c r="K20" i="15"/>
  <c r="K70" i="15"/>
  <c r="J20" i="15"/>
  <c r="J70" i="15"/>
  <c r="I20" i="15"/>
  <c r="I70" i="15"/>
  <c r="F20" i="15"/>
  <c r="F70" i="15"/>
  <c r="C20" i="15"/>
  <c r="C70" i="15"/>
  <c r="R24" i="15"/>
  <c r="R69" i="15"/>
  <c r="Q24" i="15"/>
  <c r="Q69" i="15"/>
  <c r="P24" i="15"/>
  <c r="P69" i="15"/>
  <c r="O24" i="15"/>
  <c r="O69" i="15"/>
  <c r="N24" i="15"/>
  <c r="N69" i="15"/>
  <c r="M24" i="15"/>
  <c r="M69" i="15"/>
  <c r="L24" i="15"/>
  <c r="L69" i="15"/>
  <c r="K24" i="15"/>
  <c r="K69" i="15"/>
  <c r="J24" i="15"/>
  <c r="J69" i="15"/>
  <c r="I24" i="15"/>
  <c r="I69" i="15"/>
  <c r="F24" i="15"/>
  <c r="F69" i="15"/>
  <c r="C24" i="15"/>
  <c r="C69" i="15"/>
  <c r="R9" i="15"/>
  <c r="R68" i="15"/>
  <c r="Q9" i="15"/>
  <c r="Q68" i="15"/>
  <c r="P9" i="15"/>
  <c r="P68" i="15"/>
  <c r="O9" i="15"/>
  <c r="O68" i="15"/>
  <c r="N9" i="15"/>
  <c r="N68" i="15"/>
  <c r="M9" i="15"/>
  <c r="M68" i="15"/>
  <c r="L9" i="15"/>
  <c r="L68" i="15"/>
  <c r="K9" i="15"/>
  <c r="K68" i="15"/>
  <c r="J9" i="15"/>
  <c r="J68" i="15"/>
  <c r="I9" i="15"/>
  <c r="I68" i="15"/>
  <c r="F9" i="15"/>
  <c r="F68" i="15"/>
  <c r="C9" i="15"/>
  <c r="C68" i="15"/>
  <c r="R5" i="15"/>
  <c r="R67" i="15"/>
  <c r="Q5" i="15"/>
  <c r="Q67" i="15"/>
  <c r="P5" i="15"/>
  <c r="P67" i="15"/>
  <c r="O5" i="15"/>
  <c r="O67" i="15"/>
  <c r="N5" i="15"/>
  <c r="N67" i="15"/>
  <c r="M5" i="15"/>
  <c r="M67" i="15"/>
  <c r="L5" i="15"/>
  <c r="L67" i="15"/>
  <c r="K5" i="15"/>
  <c r="K67" i="15"/>
  <c r="J5" i="15"/>
  <c r="J67" i="15"/>
  <c r="I5" i="15"/>
  <c r="I67" i="15"/>
  <c r="F5" i="15"/>
  <c r="F67" i="15"/>
  <c r="C5" i="15"/>
  <c r="C67" i="15"/>
  <c r="R17" i="15"/>
  <c r="R66" i="15"/>
  <c r="Q17" i="15"/>
  <c r="Q66" i="15"/>
  <c r="P17" i="15"/>
  <c r="P66" i="15"/>
  <c r="O17" i="15"/>
  <c r="O66" i="15"/>
  <c r="N17" i="15"/>
  <c r="N66" i="15"/>
  <c r="M17" i="15"/>
  <c r="M66" i="15"/>
  <c r="L17" i="15"/>
  <c r="L66" i="15"/>
  <c r="K17" i="15"/>
  <c r="K66" i="15"/>
  <c r="J17" i="15"/>
  <c r="J66" i="15"/>
  <c r="I17" i="15"/>
  <c r="I66" i="15"/>
  <c r="F17" i="15"/>
  <c r="F66" i="15"/>
  <c r="C17" i="15"/>
  <c r="C66" i="15"/>
  <c r="R21" i="15"/>
  <c r="R65" i="15"/>
  <c r="Q21" i="15"/>
  <c r="Q65" i="15"/>
  <c r="P21" i="15"/>
  <c r="P65" i="15"/>
  <c r="O21" i="15"/>
  <c r="O65" i="15"/>
  <c r="N21" i="15"/>
  <c r="N65" i="15"/>
  <c r="M21" i="15"/>
  <c r="M65" i="15"/>
  <c r="L21" i="15"/>
  <c r="L65" i="15"/>
  <c r="K21" i="15"/>
  <c r="K65" i="15"/>
  <c r="J21" i="15"/>
  <c r="J65" i="15"/>
  <c r="I21" i="15"/>
  <c r="I65" i="15"/>
  <c r="F21" i="15"/>
  <c r="F65" i="15"/>
  <c r="C21" i="15"/>
  <c r="C65" i="15"/>
  <c r="R25" i="15"/>
  <c r="R64" i="15"/>
  <c r="Q25" i="15"/>
  <c r="Q64" i="15"/>
  <c r="P25" i="15"/>
  <c r="P64" i="15"/>
  <c r="O25" i="15"/>
  <c r="O64" i="15"/>
  <c r="N25" i="15"/>
  <c r="N64" i="15"/>
  <c r="M25" i="15"/>
  <c r="M64" i="15"/>
  <c r="L25" i="15"/>
  <c r="L64" i="15"/>
  <c r="K25" i="15"/>
  <c r="K64" i="15"/>
  <c r="J25" i="15"/>
  <c r="J64" i="15"/>
  <c r="I25" i="15"/>
  <c r="I64" i="15"/>
  <c r="F25" i="15"/>
  <c r="F64" i="15"/>
  <c r="C25" i="15"/>
  <c r="C64" i="15"/>
  <c r="R63" i="15"/>
  <c r="Q63" i="15"/>
  <c r="P63" i="15"/>
  <c r="O63" i="15"/>
  <c r="N63" i="15"/>
  <c r="M63" i="15"/>
  <c r="L63" i="15"/>
  <c r="K63" i="15"/>
  <c r="J63" i="15"/>
  <c r="I63" i="15"/>
  <c r="F63" i="15"/>
  <c r="C63" i="15"/>
  <c r="R62" i="15"/>
  <c r="Q62" i="15"/>
  <c r="P62" i="15"/>
  <c r="O62" i="15"/>
  <c r="N62" i="15"/>
  <c r="M62" i="15"/>
  <c r="L62" i="15"/>
  <c r="K62" i="15"/>
  <c r="J62" i="15"/>
  <c r="I62" i="15"/>
  <c r="F62" i="15"/>
  <c r="C62" i="15"/>
  <c r="R61" i="15"/>
  <c r="Q61" i="15"/>
  <c r="P61" i="15"/>
  <c r="O61" i="15"/>
  <c r="N61" i="15"/>
  <c r="M61" i="15"/>
  <c r="L61" i="15"/>
  <c r="K61" i="15"/>
  <c r="J61" i="15"/>
  <c r="I61" i="15"/>
  <c r="F61" i="15"/>
  <c r="C61" i="15"/>
  <c r="R60" i="15"/>
  <c r="Q60" i="15"/>
  <c r="P60" i="15"/>
  <c r="O60" i="15"/>
  <c r="N60" i="15"/>
  <c r="M60" i="15"/>
  <c r="L60" i="15"/>
  <c r="K60" i="15"/>
  <c r="J60" i="15"/>
  <c r="I60" i="15"/>
  <c r="F60" i="15"/>
  <c r="C60" i="15"/>
  <c r="R59" i="15"/>
  <c r="Q59" i="15"/>
  <c r="P59" i="15"/>
  <c r="O59" i="15"/>
  <c r="N59" i="15"/>
  <c r="M59" i="15"/>
  <c r="L59" i="15"/>
  <c r="K59" i="15"/>
  <c r="J59" i="15"/>
  <c r="I59" i="15"/>
  <c r="F59" i="15"/>
  <c r="C59" i="15"/>
  <c r="R58" i="15"/>
  <c r="Q58" i="15"/>
  <c r="P58" i="15"/>
  <c r="O58" i="15"/>
  <c r="N58" i="15"/>
  <c r="M58" i="15"/>
  <c r="L58" i="15"/>
  <c r="K58" i="15"/>
  <c r="J58" i="15"/>
  <c r="I58" i="15"/>
  <c r="F58" i="15"/>
  <c r="C58" i="15"/>
  <c r="R57" i="15"/>
  <c r="Q57" i="15"/>
  <c r="P57" i="15"/>
  <c r="O57" i="15"/>
  <c r="N57" i="15"/>
  <c r="M57" i="15"/>
  <c r="L57" i="15"/>
  <c r="K57" i="15"/>
  <c r="J57" i="15"/>
  <c r="I57" i="15"/>
  <c r="F57" i="15"/>
  <c r="C57" i="15"/>
  <c r="R56" i="15"/>
  <c r="Q56" i="15"/>
  <c r="P56" i="15"/>
  <c r="O56" i="15"/>
  <c r="N56" i="15"/>
  <c r="M56" i="15"/>
  <c r="L56" i="15"/>
  <c r="K56" i="15"/>
  <c r="J56" i="15"/>
  <c r="I56" i="15"/>
  <c r="F56" i="15"/>
  <c r="C56" i="15"/>
  <c r="R55" i="15"/>
  <c r="Q55" i="15"/>
  <c r="P55" i="15"/>
  <c r="O55" i="15"/>
  <c r="N55" i="15"/>
  <c r="M55" i="15"/>
  <c r="L55" i="15"/>
  <c r="K55" i="15"/>
  <c r="J55" i="15"/>
  <c r="I55" i="15"/>
  <c r="F55" i="15"/>
  <c r="C55" i="15"/>
  <c r="R54" i="15"/>
  <c r="Q54" i="15"/>
  <c r="P54" i="15"/>
  <c r="O54" i="15"/>
  <c r="N54" i="15"/>
  <c r="M54" i="15"/>
  <c r="L54" i="15"/>
  <c r="K54" i="15"/>
  <c r="J54" i="15"/>
  <c r="I54" i="15"/>
  <c r="F54" i="15"/>
  <c r="C54" i="15"/>
  <c r="R53" i="15"/>
  <c r="Q53" i="15"/>
  <c r="P53" i="15"/>
  <c r="O53" i="15"/>
  <c r="N53" i="15"/>
  <c r="M53" i="15"/>
  <c r="L53" i="15"/>
  <c r="K53" i="15"/>
  <c r="J53" i="15"/>
  <c r="I53" i="15"/>
  <c r="F53" i="15"/>
  <c r="C53" i="15"/>
  <c r="R52" i="15"/>
  <c r="Q52" i="15"/>
  <c r="P52" i="15"/>
  <c r="O52" i="15"/>
  <c r="N52" i="15"/>
  <c r="M52" i="15"/>
  <c r="L52" i="15"/>
  <c r="K52" i="15"/>
  <c r="J52" i="15"/>
  <c r="I52" i="15"/>
  <c r="F52" i="15"/>
  <c r="C52" i="15"/>
  <c r="R51" i="15"/>
  <c r="Q51" i="15"/>
  <c r="P51" i="15"/>
  <c r="O51" i="15"/>
  <c r="N51" i="15"/>
  <c r="M51" i="15"/>
  <c r="L51" i="15"/>
  <c r="K51" i="15"/>
  <c r="J51" i="15"/>
  <c r="I51" i="15"/>
  <c r="F51" i="15"/>
  <c r="C51" i="15"/>
  <c r="R50" i="15"/>
  <c r="Q50" i="15"/>
  <c r="P50" i="15"/>
  <c r="O50" i="15"/>
  <c r="N50" i="15"/>
  <c r="M50" i="15"/>
  <c r="L50" i="15"/>
  <c r="K50" i="15"/>
  <c r="J50" i="15"/>
  <c r="I50" i="15"/>
  <c r="F50" i="15"/>
  <c r="C50" i="15"/>
  <c r="R23" i="15"/>
  <c r="R49" i="15"/>
  <c r="Q23" i="15"/>
  <c r="Q49" i="15"/>
  <c r="P23" i="15"/>
  <c r="P49" i="15"/>
  <c r="O23" i="15"/>
  <c r="O49" i="15"/>
  <c r="N23" i="15"/>
  <c r="N49" i="15"/>
  <c r="M23" i="15"/>
  <c r="M49" i="15"/>
  <c r="L23" i="15"/>
  <c r="L49" i="15"/>
  <c r="K23" i="15"/>
  <c r="K49" i="15"/>
  <c r="J23" i="15"/>
  <c r="J49" i="15"/>
  <c r="I23" i="15"/>
  <c r="I49" i="15"/>
  <c r="F23" i="15"/>
  <c r="F49" i="15"/>
  <c r="C23" i="15"/>
  <c r="C49" i="15"/>
  <c r="R48" i="15"/>
  <c r="Q48" i="15"/>
  <c r="P48" i="15"/>
  <c r="O48" i="15"/>
  <c r="N48" i="15"/>
  <c r="M48" i="15"/>
  <c r="L48" i="15"/>
  <c r="K48" i="15"/>
  <c r="J48" i="15"/>
  <c r="I48" i="15"/>
  <c r="F48" i="15"/>
  <c r="C48" i="15"/>
  <c r="R6" i="15"/>
  <c r="R47" i="15"/>
  <c r="Q6" i="15"/>
  <c r="Q47" i="15"/>
  <c r="P6" i="15"/>
  <c r="P47" i="15"/>
  <c r="O6" i="15"/>
  <c r="O47" i="15"/>
  <c r="N6" i="15"/>
  <c r="N47" i="15"/>
  <c r="M6" i="15"/>
  <c r="M47" i="15"/>
  <c r="L6" i="15"/>
  <c r="L47" i="15"/>
  <c r="K6" i="15"/>
  <c r="K47" i="15"/>
  <c r="J6" i="15"/>
  <c r="J47" i="15"/>
  <c r="I6" i="15"/>
  <c r="I47" i="15"/>
  <c r="F6" i="15"/>
  <c r="F47" i="15"/>
  <c r="C6" i="15"/>
  <c r="C47" i="15"/>
  <c r="R10" i="15"/>
  <c r="R46" i="15"/>
  <c r="Q10" i="15"/>
  <c r="Q46" i="15"/>
  <c r="P10" i="15"/>
  <c r="P46" i="15"/>
  <c r="O10" i="15"/>
  <c r="O46" i="15"/>
  <c r="N10" i="15"/>
  <c r="N46" i="15"/>
  <c r="M10" i="15"/>
  <c r="M46" i="15"/>
  <c r="L10" i="15"/>
  <c r="L46" i="15"/>
  <c r="K10" i="15"/>
  <c r="K46" i="15"/>
  <c r="J10" i="15"/>
  <c r="J46" i="15"/>
  <c r="I10" i="15"/>
  <c r="I46" i="15"/>
  <c r="F10" i="15"/>
  <c r="F46" i="15"/>
  <c r="C10" i="15"/>
  <c r="C46" i="15"/>
  <c r="R45" i="15"/>
  <c r="Q45" i="15"/>
  <c r="P45" i="15"/>
  <c r="O45" i="15"/>
  <c r="N45" i="15"/>
  <c r="M45" i="15"/>
  <c r="L45" i="15"/>
  <c r="K45" i="15"/>
  <c r="J45" i="15"/>
  <c r="I45" i="15"/>
  <c r="F45" i="15"/>
  <c r="C45" i="15"/>
  <c r="R15" i="15"/>
  <c r="R44" i="15"/>
  <c r="Q15" i="15"/>
  <c r="Q44" i="15"/>
  <c r="P15" i="15"/>
  <c r="P44" i="15"/>
  <c r="O15" i="15"/>
  <c r="O44" i="15"/>
  <c r="N15" i="15"/>
  <c r="N44" i="15"/>
  <c r="M15" i="15"/>
  <c r="M44" i="15"/>
  <c r="L15" i="15"/>
  <c r="L44" i="15"/>
  <c r="K15" i="15"/>
  <c r="K44" i="15"/>
  <c r="J15" i="15"/>
  <c r="J44" i="15"/>
  <c r="I15" i="15"/>
  <c r="I44" i="15"/>
  <c r="F15" i="15"/>
  <c r="F44" i="15"/>
  <c r="C15" i="15"/>
  <c r="C44" i="15"/>
  <c r="R28" i="15"/>
  <c r="R43" i="15"/>
  <c r="Q28" i="15"/>
  <c r="Q43" i="15"/>
  <c r="P28" i="15"/>
  <c r="P43" i="15"/>
  <c r="O28" i="15"/>
  <c r="O43" i="15"/>
  <c r="N28" i="15"/>
  <c r="N43" i="15"/>
  <c r="M28" i="15"/>
  <c r="M43" i="15"/>
  <c r="L28" i="15"/>
  <c r="L43" i="15"/>
  <c r="K28" i="15"/>
  <c r="K43" i="15"/>
  <c r="J28" i="15"/>
  <c r="J43" i="15"/>
  <c r="I28" i="15"/>
  <c r="I43" i="15"/>
  <c r="F28" i="15"/>
  <c r="F43" i="15"/>
  <c r="C28" i="15"/>
  <c r="C43" i="15"/>
  <c r="R19" i="15"/>
  <c r="R42" i="15"/>
  <c r="Q19" i="15"/>
  <c r="Q42" i="15"/>
  <c r="P19" i="15"/>
  <c r="P42" i="15"/>
  <c r="O19" i="15"/>
  <c r="O42" i="15"/>
  <c r="N19" i="15"/>
  <c r="N42" i="15"/>
  <c r="M19" i="15"/>
  <c r="M42" i="15"/>
  <c r="L19" i="15"/>
  <c r="L42" i="15"/>
  <c r="K19" i="15"/>
  <c r="K42" i="15"/>
  <c r="J19" i="15"/>
  <c r="J42" i="15"/>
  <c r="I19" i="15"/>
  <c r="I42" i="15"/>
  <c r="F19" i="15"/>
  <c r="F42" i="15"/>
  <c r="C19" i="15"/>
  <c r="C42" i="15"/>
  <c r="R8" i="15"/>
  <c r="R41" i="15"/>
  <c r="Q8" i="15"/>
  <c r="Q41" i="15"/>
  <c r="P8" i="15"/>
  <c r="P41" i="15"/>
  <c r="O8" i="15"/>
  <c r="O41" i="15"/>
  <c r="N8" i="15"/>
  <c r="N41" i="15"/>
  <c r="M8" i="15"/>
  <c r="M41" i="15"/>
  <c r="L8" i="15"/>
  <c r="L41" i="15"/>
  <c r="K8" i="15"/>
  <c r="K41" i="15"/>
  <c r="J8" i="15"/>
  <c r="J41" i="15"/>
  <c r="I8" i="15"/>
  <c r="I41" i="15"/>
  <c r="F8" i="15"/>
  <c r="F41" i="15"/>
  <c r="C8" i="15"/>
  <c r="C41" i="15"/>
  <c r="R4" i="15"/>
  <c r="R40" i="15"/>
  <c r="Q4" i="15"/>
  <c r="Q40" i="15"/>
  <c r="P4" i="15"/>
  <c r="P40" i="15"/>
  <c r="O4" i="15"/>
  <c r="O40" i="15"/>
  <c r="N4" i="15"/>
  <c r="N40" i="15"/>
  <c r="M4" i="15"/>
  <c r="M40" i="15"/>
  <c r="L4" i="15"/>
  <c r="L40" i="15"/>
  <c r="K4" i="15"/>
  <c r="K40" i="15"/>
  <c r="J4" i="15"/>
  <c r="J40" i="15"/>
  <c r="I4" i="15"/>
  <c r="I40" i="15"/>
  <c r="F4" i="15"/>
  <c r="F40" i="15"/>
  <c r="C4" i="15"/>
  <c r="C40" i="15"/>
  <c r="R11" i="15"/>
  <c r="R39" i="15"/>
  <c r="Q11" i="15"/>
  <c r="Q39" i="15"/>
  <c r="P11" i="15"/>
  <c r="P39" i="15"/>
  <c r="O11" i="15"/>
  <c r="O39" i="15"/>
  <c r="N11" i="15"/>
  <c r="N39" i="15"/>
  <c r="M11" i="15"/>
  <c r="M39" i="15"/>
  <c r="L11" i="15"/>
  <c r="L39" i="15"/>
  <c r="K11" i="15"/>
  <c r="K39" i="15"/>
  <c r="J11" i="15"/>
  <c r="J39" i="15"/>
  <c r="I11" i="15"/>
  <c r="I39" i="15"/>
  <c r="F11" i="15"/>
  <c r="F39" i="15"/>
  <c r="C11" i="15"/>
  <c r="C39" i="15"/>
  <c r="R2" i="15"/>
  <c r="R38" i="15"/>
  <c r="Q2" i="15"/>
  <c r="Q38" i="15"/>
  <c r="P2" i="15"/>
  <c r="P38" i="15"/>
  <c r="O2" i="15"/>
  <c r="O38" i="15"/>
  <c r="N2" i="15"/>
  <c r="N38" i="15"/>
  <c r="M2" i="15"/>
  <c r="M38" i="15"/>
  <c r="L2" i="15"/>
  <c r="L38" i="15"/>
  <c r="K2" i="15"/>
  <c r="K38" i="15"/>
  <c r="J2" i="15"/>
  <c r="J38" i="15"/>
  <c r="I2" i="15"/>
  <c r="I38" i="15"/>
  <c r="F2" i="15"/>
  <c r="F38" i="15"/>
  <c r="C2" i="15"/>
  <c r="C38" i="15"/>
  <c r="R22" i="15"/>
  <c r="R37" i="15"/>
  <c r="Q22" i="15"/>
  <c r="Q37" i="15"/>
  <c r="P22" i="15"/>
  <c r="P37" i="15"/>
  <c r="O22" i="15"/>
  <c r="O37" i="15"/>
  <c r="N22" i="15"/>
  <c r="N37" i="15"/>
  <c r="M22" i="15"/>
  <c r="M37" i="15"/>
  <c r="L22" i="15"/>
  <c r="L37" i="15"/>
  <c r="K22" i="15"/>
  <c r="K37" i="15"/>
  <c r="J22" i="15"/>
  <c r="J37" i="15"/>
  <c r="I22" i="15"/>
  <c r="I37" i="15"/>
  <c r="F22" i="15"/>
  <c r="F37" i="15"/>
  <c r="C22" i="15"/>
  <c r="C37" i="15"/>
  <c r="R26" i="15"/>
  <c r="R36" i="15"/>
  <c r="Q26" i="15"/>
  <c r="Q36" i="15"/>
  <c r="P26" i="15"/>
  <c r="P36" i="15"/>
  <c r="O26" i="15"/>
  <c r="O36" i="15"/>
  <c r="N26" i="15"/>
  <c r="N36" i="15"/>
  <c r="M26" i="15"/>
  <c r="M36" i="15"/>
  <c r="L26" i="15"/>
  <c r="L36" i="15"/>
  <c r="K26" i="15"/>
  <c r="K36" i="15"/>
  <c r="J26" i="15"/>
  <c r="J36" i="15"/>
  <c r="I26" i="15"/>
  <c r="I36" i="15"/>
  <c r="F26" i="15"/>
  <c r="F36" i="15"/>
  <c r="C26" i="15"/>
  <c r="C36" i="15"/>
  <c r="R30" i="15"/>
  <c r="R35" i="15"/>
  <c r="Q30" i="15"/>
  <c r="Q35" i="15"/>
  <c r="P30" i="15"/>
  <c r="P35" i="15"/>
  <c r="O30" i="15"/>
  <c r="O35" i="15"/>
  <c r="N30" i="15"/>
  <c r="N35" i="15"/>
  <c r="M30" i="15"/>
  <c r="M35" i="15"/>
  <c r="L30" i="15"/>
  <c r="L35" i="15"/>
  <c r="K30" i="15"/>
  <c r="K35" i="15"/>
  <c r="J30" i="15"/>
  <c r="J35" i="15"/>
  <c r="I30" i="15"/>
  <c r="I35" i="15"/>
  <c r="F30" i="15"/>
  <c r="F35" i="15"/>
  <c r="C30" i="15"/>
  <c r="C35" i="15"/>
  <c r="R14" i="15"/>
  <c r="R34" i="15"/>
  <c r="Q14" i="15"/>
  <c r="Q34" i="15"/>
  <c r="P14" i="15"/>
  <c r="P34" i="15"/>
  <c r="O14" i="15"/>
  <c r="O34" i="15"/>
  <c r="N14" i="15"/>
  <c r="N34" i="15"/>
  <c r="M14" i="15"/>
  <c r="M34" i="15"/>
  <c r="L14" i="15"/>
  <c r="L34" i="15"/>
  <c r="K14" i="15"/>
  <c r="K34" i="15"/>
  <c r="J14" i="15"/>
  <c r="J34" i="15"/>
  <c r="I14" i="15"/>
  <c r="I34" i="15"/>
  <c r="F14" i="15"/>
  <c r="F34" i="15"/>
  <c r="C14" i="15"/>
  <c r="C34" i="15"/>
  <c r="R13" i="15"/>
  <c r="R33" i="15"/>
  <c r="Q13" i="15"/>
  <c r="Q33" i="15"/>
  <c r="P13" i="15"/>
  <c r="P33" i="15"/>
  <c r="O13" i="15"/>
  <c r="O33" i="15"/>
  <c r="N13" i="15"/>
  <c r="N33" i="15"/>
  <c r="M13" i="15"/>
  <c r="M33" i="15"/>
  <c r="L13" i="15"/>
  <c r="L33" i="15"/>
  <c r="K13" i="15"/>
  <c r="K33" i="15"/>
  <c r="J13" i="15"/>
  <c r="J33" i="15"/>
  <c r="I13" i="15"/>
  <c r="I33" i="15"/>
  <c r="F13" i="15"/>
  <c r="F33" i="15"/>
  <c r="C13" i="15"/>
  <c r="C33" i="15"/>
  <c r="R3" i="15"/>
  <c r="R32" i="15"/>
  <c r="Q3" i="15"/>
  <c r="Q32" i="15"/>
  <c r="P3" i="15"/>
  <c r="P32" i="15"/>
  <c r="O3" i="15"/>
  <c r="O32" i="15"/>
  <c r="N3" i="15"/>
  <c r="N32" i="15"/>
  <c r="M3" i="15"/>
  <c r="M32" i="15"/>
  <c r="L3" i="15"/>
  <c r="L32" i="15"/>
  <c r="K3" i="15"/>
  <c r="K32" i="15"/>
  <c r="J3" i="15"/>
  <c r="J32" i="15"/>
  <c r="I3" i="15"/>
  <c r="I32" i="15"/>
  <c r="F3" i="15"/>
  <c r="F32" i="15"/>
  <c r="C3" i="15"/>
  <c r="C32" i="15"/>
  <c r="R31" i="15"/>
  <c r="Q31" i="15"/>
  <c r="P31" i="15"/>
  <c r="O31" i="15"/>
  <c r="N31" i="15"/>
  <c r="M31" i="15"/>
  <c r="L31" i="15"/>
  <c r="K31" i="15"/>
  <c r="J31" i="15"/>
  <c r="I31" i="15"/>
  <c r="F31" i="15"/>
  <c r="C31" i="15"/>
  <c r="R27" i="14"/>
  <c r="R76" i="14"/>
  <c r="Q27" i="14"/>
  <c r="Q76" i="14"/>
  <c r="P27" i="14"/>
  <c r="P76" i="14"/>
  <c r="O27" i="14"/>
  <c r="O76" i="14"/>
  <c r="N27" i="14"/>
  <c r="N76" i="14"/>
  <c r="M27" i="14"/>
  <c r="M76" i="14"/>
  <c r="L27" i="14"/>
  <c r="L76" i="14"/>
  <c r="K27" i="14"/>
  <c r="K76" i="14"/>
  <c r="J27" i="14"/>
  <c r="J76" i="14"/>
  <c r="I27" i="14"/>
  <c r="I76" i="14"/>
  <c r="F27" i="14"/>
  <c r="F76" i="14"/>
  <c r="K10" i="3"/>
  <c r="C27" i="14"/>
  <c r="C76" i="14"/>
  <c r="R18" i="14"/>
  <c r="R75" i="14"/>
  <c r="Q18" i="14"/>
  <c r="Q75" i="14"/>
  <c r="P18" i="14"/>
  <c r="P75" i="14"/>
  <c r="O18" i="14"/>
  <c r="O75" i="14"/>
  <c r="N18" i="14"/>
  <c r="N75" i="14"/>
  <c r="M18" i="14"/>
  <c r="M75" i="14"/>
  <c r="L18" i="14"/>
  <c r="L75" i="14"/>
  <c r="K18" i="14"/>
  <c r="K75" i="14"/>
  <c r="J18" i="14"/>
  <c r="J75" i="14"/>
  <c r="I18" i="14"/>
  <c r="I75" i="14"/>
  <c r="F18" i="14"/>
  <c r="F75" i="14"/>
  <c r="C18" i="14"/>
  <c r="C75" i="14"/>
  <c r="R12" i="14"/>
  <c r="R74" i="14"/>
  <c r="Q12" i="14"/>
  <c r="Q74" i="14"/>
  <c r="P12" i="14"/>
  <c r="P74" i="14"/>
  <c r="O12" i="14"/>
  <c r="O74" i="14"/>
  <c r="N12" i="14"/>
  <c r="N74" i="14"/>
  <c r="M12" i="14"/>
  <c r="M74" i="14"/>
  <c r="L12" i="14"/>
  <c r="L74" i="14"/>
  <c r="K12" i="14"/>
  <c r="K74" i="14"/>
  <c r="J12" i="14"/>
  <c r="J74" i="14"/>
  <c r="I12" i="14"/>
  <c r="I74" i="14"/>
  <c r="F12" i="14"/>
  <c r="F74" i="14"/>
  <c r="C12" i="14"/>
  <c r="C74" i="14"/>
  <c r="R7" i="14"/>
  <c r="R73" i="14"/>
  <c r="Q7" i="14"/>
  <c r="Q73" i="14"/>
  <c r="P7" i="14"/>
  <c r="P73" i="14"/>
  <c r="O7" i="14"/>
  <c r="O73" i="14"/>
  <c r="N7" i="14"/>
  <c r="N73" i="14"/>
  <c r="M7" i="14"/>
  <c r="M73" i="14"/>
  <c r="L7" i="14"/>
  <c r="L73" i="14"/>
  <c r="K7" i="14"/>
  <c r="K73" i="14"/>
  <c r="J7" i="14"/>
  <c r="J73" i="14"/>
  <c r="I7" i="14"/>
  <c r="I73" i="14"/>
  <c r="F7" i="14"/>
  <c r="F73" i="14"/>
  <c r="C7" i="14"/>
  <c r="C73" i="14"/>
  <c r="R16" i="14"/>
  <c r="R72" i="14"/>
  <c r="Q16" i="14"/>
  <c r="Q72" i="14"/>
  <c r="P16" i="14"/>
  <c r="P72" i="14"/>
  <c r="O16" i="14"/>
  <c r="O72" i="14"/>
  <c r="N16" i="14"/>
  <c r="N72" i="14"/>
  <c r="M16" i="14"/>
  <c r="M72" i="14"/>
  <c r="L16" i="14"/>
  <c r="L72" i="14"/>
  <c r="K16" i="14"/>
  <c r="K72" i="14"/>
  <c r="J16" i="14"/>
  <c r="J72" i="14"/>
  <c r="I16" i="14"/>
  <c r="I72" i="14"/>
  <c r="F16" i="14"/>
  <c r="F72" i="14"/>
  <c r="C16" i="14"/>
  <c r="C72" i="14"/>
  <c r="R29" i="14"/>
  <c r="R71" i="14"/>
  <c r="Q29" i="14"/>
  <c r="Q71" i="14"/>
  <c r="P29" i="14"/>
  <c r="P71" i="14"/>
  <c r="O29" i="14"/>
  <c r="O71" i="14"/>
  <c r="N29" i="14"/>
  <c r="N71" i="14"/>
  <c r="M29" i="14"/>
  <c r="M71" i="14"/>
  <c r="L29" i="14"/>
  <c r="L71" i="14"/>
  <c r="K29" i="14"/>
  <c r="K71" i="14"/>
  <c r="J29" i="14"/>
  <c r="J71" i="14"/>
  <c r="I29" i="14"/>
  <c r="I71" i="14"/>
  <c r="F29" i="14"/>
  <c r="F71" i="14"/>
  <c r="C29" i="14"/>
  <c r="C71" i="14"/>
  <c r="R20" i="14"/>
  <c r="R70" i="14"/>
  <c r="Q20" i="14"/>
  <c r="Q70" i="14"/>
  <c r="P20" i="14"/>
  <c r="P70" i="14"/>
  <c r="O20" i="14"/>
  <c r="O70" i="14"/>
  <c r="N20" i="14"/>
  <c r="N70" i="14"/>
  <c r="M20" i="14"/>
  <c r="M70" i="14"/>
  <c r="L20" i="14"/>
  <c r="L70" i="14"/>
  <c r="K20" i="14"/>
  <c r="K70" i="14"/>
  <c r="J20" i="14"/>
  <c r="J70" i="14"/>
  <c r="I20" i="14"/>
  <c r="I70" i="14"/>
  <c r="F20" i="14"/>
  <c r="F70" i="14"/>
  <c r="C20" i="14"/>
  <c r="C70" i="14"/>
  <c r="R24" i="14"/>
  <c r="R69" i="14"/>
  <c r="Q24" i="14"/>
  <c r="Q69" i="14"/>
  <c r="P24" i="14"/>
  <c r="P69" i="14"/>
  <c r="O24" i="14"/>
  <c r="O69" i="14"/>
  <c r="N24" i="14"/>
  <c r="N69" i="14"/>
  <c r="M24" i="14"/>
  <c r="M69" i="14"/>
  <c r="L24" i="14"/>
  <c r="L69" i="14"/>
  <c r="K24" i="14"/>
  <c r="K69" i="14"/>
  <c r="J24" i="14"/>
  <c r="J69" i="14"/>
  <c r="I24" i="14"/>
  <c r="I69" i="14"/>
  <c r="F24" i="14"/>
  <c r="F69" i="14"/>
  <c r="C24" i="14"/>
  <c r="C69" i="14"/>
  <c r="R9" i="14"/>
  <c r="R68" i="14"/>
  <c r="Q9" i="14"/>
  <c r="Q68" i="14"/>
  <c r="P9" i="14"/>
  <c r="P68" i="14"/>
  <c r="O9" i="14"/>
  <c r="O68" i="14"/>
  <c r="N9" i="14"/>
  <c r="N68" i="14"/>
  <c r="M9" i="14"/>
  <c r="M68" i="14"/>
  <c r="L9" i="14"/>
  <c r="L68" i="14"/>
  <c r="K9" i="14"/>
  <c r="K68" i="14"/>
  <c r="J9" i="14"/>
  <c r="J68" i="14"/>
  <c r="I9" i="14"/>
  <c r="I68" i="14"/>
  <c r="F9" i="14"/>
  <c r="F68" i="14"/>
  <c r="C9" i="14"/>
  <c r="C68" i="14"/>
  <c r="R5" i="14"/>
  <c r="R67" i="14"/>
  <c r="Q5" i="14"/>
  <c r="Q67" i="14"/>
  <c r="P5" i="14"/>
  <c r="P67" i="14"/>
  <c r="O5" i="14"/>
  <c r="O67" i="14"/>
  <c r="N5" i="14"/>
  <c r="N67" i="14"/>
  <c r="M5" i="14"/>
  <c r="M67" i="14"/>
  <c r="L5" i="14"/>
  <c r="L67" i="14"/>
  <c r="K5" i="14"/>
  <c r="K67" i="14"/>
  <c r="J5" i="14"/>
  <c r="J67" i="14"/>
  <c r="I5" i="14"/>
  <c r="I67" i="14"/>
  <c r="F5" i="14"/>
  <c r="F67" i="14"/>
  <c r="C5" i="14"/>
  <c r="C67" i="14"/>
  <c r="R17" i="14"/>
  <c r="R66" i="14"/>
  <c r="Q17" i="14"/>
  <c r="Q66" i="14"/>
  <c r="P17" i="14"/>
  <c r="P66" i="14"/>
  <c r="O17" i="14"/>
  <c r="O66" i="14"/>
  <c r="N17" i="14"/>
  <c r="N66" i="14"/>
  <c r="M17" i="14"/>
  <c r="M66" i="14"/>
  <c r="L17" i="14"/>
  <c r="L66" i="14"/>
  <c r="K17" i="14"/>
  <c r="K66" i="14"/>
  <c r="J17" i="14"/>
  <c r="J66" i="14"/>
  <c r="I17" i="14"/>
  <c r="I66" i="14"/>
  <c r="F17" i="14"/>
  <c r="F66" i="14"/>
  <c r="C17" i="14"/>
  <c r="C66" i="14"/>
  <c r="R21" i="14"/>
  <c r="R65" i="14"/>
  <c r="Q21" i="14"/>
  <c r="Q65" i="14"/>
  <c r="P21" i="14"/>
  <c r="P65" i="14"/>
  <c r="O21" i="14"/>
  <c r="O65" i="14"/>
  <c r="N21" i="14"/>
  <c r="N65" i="14"/>
  <c r="M21" i="14"/>
  <c r="M65" i="14"/>
  <c r="L21" i="14"/>
  <c r="L65" i="14"/>
  <c r="K21" i="14"/>
  <c r="K65" i="14"/>
  <c r="J21" i="14"/>
  <c r="J65" i="14"/>
  <c r="I21" i="14"/>
  <c r="I65" i="14"/>
  <c r="F21" i="14"/>
  <c r="F65" i="14"/>
  <c r="C21" i="14"/>
  <c r="C65" i="14"/>
  <c r="R25" i="14"/>
  <c r="R64" i="14"/>
  <c r="Q25" i="14"/>
  <c r="Q64" i="14"/>
  <c r="P25" i="14"/>
  <c r="P64" i="14"/>
  <c r="O25" i="14"/>
  <c r="O64" i="14"/>
  <c r="N25" i="14"/>
  <c r="N64" i="14"/>
  <c r="M25" i="14"/>
  <c r="M64" i="14"/>
  <c r="L25" i="14"/>
  <c r="L64" i="14"/>
  <c r="K25" i="14"/>
  <c r="K64" i="14"/>
  <c r="J25" i="14"/>
  <c r="J64" i="14"/>
  <c r="I25" i="14"/>
  <c r="I64" i="14"/>
  <c r="F25" i="14"/>
  <c r="F64" i="14"/>
  <c r="C25" i="14"/>
  <c r="C64" i="14"/>
  <c r="R63" i="14"/>
  <c r="Q63" i="14"/>
  <c r="P63" i="14"/>
  <c r="O63" i="14"/>
  <c r="N63" i="14"/>
  <c r="M63" i="14"/>
  <c r="L63" i="14"/>
  <c r="K63" i="14"/>
  <c r="J63" i="14"/>
  <c r="I63" i="14"/>
  <c r="F63" i="14"/>
  <c r="C63" i="14"/>
  <c r="R62" i="14"/>
  <c r="Q62" i="14"/>
  <c r="P62" i="14"/>
  <c r="O62" i="14"/>
  <c r="N62" i="14"/>
  <c r="M62" i="14"/>
  <c r="L62" i="14"/>
  <c r="K62" i="14"/>
  <c r="J62" i="14"/>
  <c r="I62" i="14"/>
  <c r="F62" i="14"/>
  <c r="C62" i="14"/>
  <c r="R61" i="14"/>
  <c r="Q61" i="14"/>
  <c r="P61" i="14"/>
  <c r="O61" i="14"/>
  <c r="N61" i="14"/>
  <c r="M61" i="14"/>
  <c r="L61" i="14"/>
  <c r="K61" i="14"/>
  <c r="J61" i="14"/>
  <c r="I61" i="14"/>
  <c r="F61" i="14"/>
  <c r="C61" i="14"/>
  <c r="R60" i="14"/>
  <c r="Q60" i="14"/>
  <c r="P60" i="14"/>
  <c r="O60" i="14"/>
  <c r="N60" i="14"/>
  <c r="M60" i="14"/>
  <c r="L60" i="14"/>
  <c r="K60" i="14"/>
  <c r="J60" i="14"/>
  <c r="I60" i="14"/>
  <c r="F60" i="14"/>
  <c r="C60" i="14"/>
  <c r="R59" i="14"/>
  <c r="Q59" i="14"/>
  <c r="P59" i="14"/>
  <c r="O59" i="14"/>
  <c r="N59" i="14"/>
  <c r="M59" i="14"/>
  <c r="L59" i="14"/>
  <c r="K59" i="14"/>
  <c r="J59" i="14"/>
  <c r="I59" i="14"/>
  <c r="F59" i="14"/>
  <c r="C59" i="14"/>
  <c r="R58" i="14"/>
  <c r="Q58" i="14"/>
  <c r="P58" i="14"/>
  <c r="O58" i="14"/>
  <c r="N58" i="14"/>
  <c r="M58" i="14"/>
  <c r="L58" i="14"/>
  <c r="K58" i="14"/>
  <c r="J58" i="14"/>
  <c r="I58" i="14"/>
  <c r="F58" i="14"/>
  <c r="C58" i="14"/>
  <c r="R57" i="14"/>
  <c r="Q57" i="14"/>
  <c r="P57" i="14"/>
  <c r="O57" i="14"/>
  <c r="N57" i="14"/>
  <c r="M57" i="14"/>
  <c r="L57" i="14"/>
  <c r="K57" i="14"/>
  <c r="J57" i="14"/>
  <c r="I57" i="14"/>
  <c r="F57" i="14"/>
  <c r="C57" i="14"/>
  <c r="R56" i="14"/>
  <c r="Q56" i="14"/>
  <c r="P56" i="14"/>
  <c r="O56" i="14"/>
  <c r="N56" i="14"/>
  <c r="M56" i="14"/>
  <c r="L56" i="14"/>
  <c r="K56" i="14"/>
  <c r="J56" i="14"/>
  <c r="I56" i="14"/>
  <c r="F56" i="14"/>
  <c r="C56" i="14"/>
  <c r="R55" i="14"/>
  <c r="Q55" i="14"/>
  <c r="P55" i="14"/>
  <c r="O55" i="14"/>
  <c r="N55" i="14"/>
  <c r="M55" i="14"/>
  <c r="L55" i="14"/>
  <c r="K55" i="14"/>
  <c r="J55" i="14"/>
  <c r="I55" i="14"/>
  <c r="F55" i="14"/>
  <c r="C55" i="14"/>
  <c r="R54" i="14"/>
  <c r="Q54" i="14"/>
  <c r="P54" i="14"/>
  <c r="O54" i="14"/>
  <c r="N54" i="14"/>
  <c r="M54" i="14"/>
  <c r="L54" i="14"/>
  <c r="K54" i="14"/>
  <c r="J54" i="14"/>
  <c r="I54" i="14"/>
  <c r="F54" i="14"/>
  <c r="C54" i="14"/>
  <c r="R53" i="14"/>
  <c r="Q53" i="14"/>
  <c r="P53" i="14"/>
  <c r="O53" i="14"/>
  <c r="N53" i="14"/>
  <c r="M53" i="14"/>
  <c r="L53" i="14"/>
  <c r="K53" i="14"/>
  <c r="J53" i="14"/>
  <c r="I53" i="14"/>
  <c r="F53" i="14"/>
  <c r="C53" i="14"/>
  <c r="R52" i="14"/>
  <c r="Q52" i="14"/>
  <c r="P52" i="14"/>
  <c r="O52" i="14"/>
  <c r="N52" i="14"/>
  <c r="M52" i="14"/>
  <c r="L52" i="14"/>
  <c r="K52" i="14"/>
  <c r="J52" i="14"/>
  <c r="I52" i="14"/>
  <c r="F52" i="14"/>
  <c r="C52" i="14"/>
  <c r="R51" i="14"/>
  <c r="Q51" i="14"/>
  <c r="P51" i="14"/>
  <c r="O51" i="14"/>
  <c r="N51" i="14"/>
  <c r="M51" i="14"/>
  <c r="L51" i="14"/>
  <c r="K51" i="14"/>
  <c r="J51" i="14"/>
  <c r="I51" i="14"/>
  <c r="F51" i="14"/>
  <c r="C51" i="14"/>
  <c r="R50" i="14"/>
  <c r="Q50" i="14"/>
  <c r="P50" i="14"/>
  <c r="O50" i="14"/>
  <c r="N50" i="14"/>
  <c r="M50" i="14"/>
  <c r="L50" i="14"/>
  <c r="K50" i="14"/>
  <c r="J50" i="14"/>
  <c r="I50" i="14"/>
  <c r="F50" i="14"/>
  <c r="C50" i="14"/>
  <c r="R23" i="14"/>
  <c r="R49" i="14"/>
  <c r="Q23" i="14"/>
  <c r="Q49" i="14"/>
  <c r="P23" i="14"/>
  <c r="P49" i="14"/>
  <c r="O23" i="14"/>
  <c r="O49" i="14"/>
  <c r="N23" i="14"/>
  <c r="N49" i="14"/>
  <c r="M23" i="14"/>
  <c r="M49" i="14"/>
  <c r="L23" i="14"/>
  <c r="L49" i="14"/>
  <c r="K23" i="14"/>
  <c r="K49" i="14"/>
  <c r="J23" i="14"/>
  <c r="J49" i="14"/>
  <c r="I23" i="14"/>
  <c r="I49" i="14"/>
  <c r="F23" i="14"/>
  <c r="F49" i="14"/>
  <c r="C23" i="14"/>
  <c r="C49" i="14"/>
  <c r="R48" i="14"/>
  <c r="Q48" i="14"/>
  <c r="P48" i="14"/>
  <c r="O48" i="14"/>
  <c r="N48" i="14"/>
  <c r="M48" i="14"/>
  <c r="L48" i="14"/>
  <c r="K48" i="14"/>
  <c r="J48" i="14"/>
  <c r="I48" i="14"/>
  <c r="F48" i="14"/>
  <c r="C48" i="14"/>
  <c r="R6" i="14"/>
  <c r="R47" i="14"/>
  <c r="Q6" i="14"/>
  <c r="Q47" i="14"/>
  <c r="P6" i="14"/>
  <c r="P47" i="14"/>
  <c r="O6" i="14"/>
  <c r="O47" i="14"/>
  <c r="N6" i="14"/>
  <c r="N47" i="14"/>
  <c r="M6" i="14"/>
  <c r="M47" i="14"/>
  <c r="L6" i="14"/>
  <c r="L47" i="14"/>
  <c r="K6" i="14"/>
  <c r="K47" i="14"/>
  <c r="J6" i="14"/>
  <c r="J47" i="14"/>
  <c r="I6" i="14"/>
  <c r="I47" i="14"/>
  <c r="F6" i="14"/>
  <c r="F47" i="14"/>
  <c r="C6" i="14"/>
  <c r="C47" i="14"/>
  <c r="R10" i="14"/>
  <c r="R46" i="14"/>
  <c r="Q10" i="14"/>
  <c r="Q46" i="14"/>
  <c r="P10" i="14"/>
  <c r="P46" i="14"/>
  <c r="O10" i="14"/>
  <c r="O46" i="14"/>
  <c r="N10" i="14"/>
  <c r="N46" i="14"/>
  <c r="M10" i="14"/>
  <c r="M46" i="14"/>
  <c r="L10" i="14"/>
  <c r="L46" i="14"/>
  <c r="K10" i="14"/>
  <c r="K46" i="14"/>
  <c r="J10" i="14"/>
  <c r="J46" i="14"/>
  <c r="I10" i="14"/>
  <c r="I46" i="14"/>
  <c r="F10" i="14"/>
  <c r="F46" i="14"/>
  <c r="C10" i="14"/>
  <c r="C46" i="14"/>
  <c r="R45" i="14"/>
  <c r="Q45" i="14"/>
  <c r="P45" i="14"/>
  <c r="O45" i="14"/>
  <c r="N45" i="14"/>
  <c r="M45" i="14"/>
  <c r="L45" i="14"/>
  <c r="K45" i="14"/>
  <c r="J45" i="14"/>
  <c r="I45" i="14"/>
  <c r="F45" i="14"/>
  <c r="C45" i="14"/>
  <c r="R15" i="14"/>
  <c r="R44" i="14"/>
  <c r="Q15" i="14"/>
  <c r="Q44" i="14"/>
  <c r="P15" i="14"/>
  <c r="P44" i="14"/>
  <c r="O15" i="14"/>
  <c r="O44" i="14"/>
  <c r="N15" i="14"/>
  <c r="N44" i="14"/>
  <c r="M15" i="14"/>
  <c r="M44" i="14"/>
  <c r="L15" i="14"/>
  <c r="L44" i="14"/>
  <c r="K15" i="14"/>
  <c r="K44" i="14"/>
  <c r="J15" i="14"/>
  <c r="J44" i="14"/>
  <c r="I15" i="14"/>
  <c r="I44" i="14"/>
  <c r="F15" i="14"/>
  <c r="F44" i="14"/>
  <c r="C15" i="14"/>
  <c r="C44" i="14"/>
  <c r="R28" i="14"/>
  <c r="R43" i="14"/>
  <c r="Q28" i="14"/>
  <c r="Q43" i="14"/>
  <c r="P28" i="14"/>
  <c r="P43" i="14"/>
  <c r="O28" i="14"/>
  <c r="O43" i="14"/>
  <c r="N28" i="14"/>
  <c r="N43" i="14"/>
  <c r="M28" i="14"/>
  <c r="M43" i="14"/>
  <c r="L28" i="14"/>
  <c r="L43" i="14"/>
  <c r="K28" i="14"/>
  <c r="K43" i="14"/>
  <c r="J28" i="14"/>
  <c r="J43" i="14"/>
  <c r="I28" i="14"/>
  <c r="I43" i="14"/>
  <c r="F28" i="14"/>
  <c r="F43" i="14"/>
  <c r="C28" i="14"/>
  <c r="C43" i="14"/>
  <c r="R19" i="14"/>
  <c r="R42" i="14"/>
  <c r="Q19" i="14"/>
  <c r="Q42" i="14"/>
  <c r="P19" i="14"/>
  <c r="P42" i="14"/>
  <c r="O19" i="14"/>
  <c r="O42" i="14"/>
  <c r="N19" i="14"/>
  <c r="N42" i="14"/>
  <c r="M19" i="14"/>
  <c r="M42" i="14"/>
  <c r="L19" i="14"/>
  <c r="L42" i="14"/>
  <c r="K19" i="14"/>
  <c r="K42" i="14"/>
  <c r="J19" i="14"/>
  <c r="J42" i="14"/>
  <c r="I19" i="14"/>
  <c r="I42" i="14"/>
  <c r="F19" i="14"/>
  <c r="F42" i="14"/>
  <c r="C19" i="14"/>
  <c r="C42" i="14"/>
  <c r="R8" i="14"/>
  <c r="R41" i="14"/>
  <c r="Q8" i="14"/>
  <c r="Q41" i="14"/>
  <c r="P8" i="14"/>
  <c r="P41" i="14"/>
  <c r="O8" i="14"/>
  <c r="O41" i="14"/>
  <c r="N8" i="14"/>
  <c r="N41" i="14"/>
  <c r="M8" i="14"/>
  <c r="M41" i="14"/>
  <c r="L8" i="14"/>
  <c r="L41" i="14"/>
  <c r="K8" i="14"/>
  <c r="K41" i="14"/>
  <c r="J8" i="14"/>
  <c r="J41" i="14"/>
  <c r="I8" i="14"/>
  <c r="I41" i="14"/>
  <c r="F8" i="14"/>
  <c r="F41" i="14"/>
  <c r="C8" i="14"/>
  <c r="C41" i="14"/>
  <c r="R4" i="14"/>
  <c r="R40" i="14"/>
  <c r="Q4" i="14"/>
  <c r="Q40" i="14"/>
  <c r="P4" i="14"/>
  <c r="P40" i="14"/>
  <c r="O4" i="14"/>
  <c r="O40" i="14"/>
  <c r="N4" i="14"/>
  <c r="N40" i="14"/>
  <c r="M4" i="14"/>
  <c r="M40" i="14"/>
  <c r="L4" i="14"/>
  <c r="L40" i="14"/>
  <c r="K4" i="14"/>
  <c r="K40" i="14"/>
  <c r="J4" i="14"/>
  <c r="J40" i="14"/>
  <c r="I4" i="14"/>
  <c r="I40" i="14"/>
  <c r="F4" i="14"/>
  <c r="F40" i="14"/>
  <c r="C4" i="14"/>
  <c r="C40" i="14"/>
  <c r="R11" i="14"/>
  <c r="R39" i="14"/>
  <c r="Q11" i="14"/>
  <c r="Q39" i="14"/>
  <c r="P11" i="14"/>
  <c r="P39" i="14"/>
  <c r="O11" i="14"/>
  <c r="O39" i="14"/>
  <c r="N11" i="14"/>
  <c r="N39" i="14"/>
  <c r="M11" i="14"/>
  <c r="M39" i="14"/>
  <c r="L11" i="14"/>
  <c r="L39" i="14"/>
  <c r="K11" i="14"/>
  <c r="K39" i="14"/>
  <c r="J11" i="14"/>
  <c r="J39" i="14"/>
  <c r="I11" i="14"/>
  <c r="I39" i="14"/>
  <c r="F11" i="14"/>
  <c r="F39" i="14"/>
  <c r="C11" i="14"/>
  <c r="C39" i="14"/>
  <c r="R2" i="14"/>
  <c r="R38" i="14"/>
  <c r="Q2" i="14"/>
  <c r="Q38" i="14"/>
  <c r="P2" i="14"/>
  <c r="P38" i="14"/>
  <c r="O2" i="14"/>
  <c r="O38" i="14"/>
  <c r="N2" i="14"/>
  <c r="N38" i="14"/>
  <c r="M2" i="14"/>
  <c r="M38" i="14"/>
  <c r="L2" i="14"/>
  <c r="L38" i="14"/>
  <c r="K2" i="14"/>
  <c r="K38" i="14"/>
  <c r="J2" i="14"/>
  <c r="J38" i="14"/>
  <c r="I2" i="14"/>
  <c r="I38" i="14"/>
  <c r="F2" i="14"/>
  <c r="F38" i="14"/>
  <c r="C2" i="14"/>
  <c r="C38" i="14"/>
  <c r="R22" i="14"/>
  <c r="R37" i="14"/>
  <c r="Q22" i="14"/>
  <c r="Q37" i="14"/>
  <c r="P22" i="14"/>
  <c r="P37" i="14"/>
  <c r="O22" i="14"/>
  <c r="O37" i="14"/>
  <c r="N22" i="14"/>
  <c r="N37" i="14"/>
  <c r="M22" i="14"/>
  <c r="M37" i="14"/>
  <c r="L22" i="14"/>
  <c r="L37" i="14"/>
  <c r="K22" i="14"/>
  <c r="K37" i="14"/>
  <c r="J22" i="14"/>
  <c r="J37" i="14"/>
  <c r="I22" i="14"/>
  <c r="I37" i="14"/>
  <c r="F22" i="14"/>
  <c r="F37" i="14"/>
  <c r="C22" i="14"/>
  <c r="C37" i="14"/>
  <c r="R26" i="14"/>
  <c r="R36" i="14"/>
  <c r="Q26" i="14"/>
  <c r="Q36" i="14"/>
  <c r="P26" i="14"/>
  <c r="P36" i="14"/>
  <c r="O26" i="14"/>
  <c r="O36" i="14"/>
  <c r="N26" i="14"/>
  <c r="N36" i="14"/>
  <c r="M26" i="14"/>
  <c r="M36" i="14"/>
  <c r="L26" i="14"/>
  <c r="L36" i="14"/>
  <c r="K26" i="14"/>
  <c r="K36" i="14"/>
  <c r="J26" i="14"/>
  <c r="J36" i="14"/>
  <c r="I26" i="14"/>
  <c r="I36" i="14"/>
  <c r="F26" i="14"/>
  <c r="F36" i="14"/>
  <c r="C26" i="14"/>
  <c r="C36" i="14"/>
  <c r="R30" i="14"/>
  <c r="R35" i="14"/>
  <c r="Q30" i="14"/>
  <c r="Q35" i="14"/>
  <c r="P30" i="14"/>
  <c r="P35" i="14"/>
  <c r="O30" i="14"/>
  <c r="O35" i="14"/>
  <c r="N30" i="14"/>
  <c r="N35" i="14"/>
  <c r="M30" i="14"/>
  <c r="M35" i="14"/>
  <c r="L30" i="14"/>
  <c r="L35" i="14"/>
  <c r="K30" i="14"/>
  <c r="K35" i="14"/>
  <c r="J30" i="14"/>
  <c r="J35" i="14"/>
  <c r="I30" i="14"/>
  <c r="I35" i="14"/>
  <c r="F30" i="14"/>
  <c r="F35" i="14"/>
  <c r="C30" i="14"/>
  <c r="C35" i="14"/>
  <c r="R14" i="14"/>
  <c r="R34" i="14"/>
  <c r="Q14" i="14"/>
  <c r="Q34" i="14"/>
  <c r="P14" i="14"/>
  <c r="P34" i="14"/>
  <c r="O14" i="14"/>
  <c r="O34" i="14"/>
  <c r="N14" i="14"/>
  <c r="N34" i="14"/>
  <c r="M14" i="14"/>
  <c r="M34" i="14"/>
  <c r="L14" i="14"/>
  <c r="L34" i="14"/>
  <c r="K14" i="14"/>
  <c r="K34" i="14"/>
  <c r="J14" i="14"/>
  <c r="J34" i="14"/>
  <c r="I14" i="14"/>
  <c r="I34" i="14"/>
  <c r="F14" i="14"/>
  <c r="F34" i="14"/>
  <c r="C14" i="14"/>
  <c r="C34" i="14"/>
  <c r="R13" i="14"/>
  <c r="R33" i="14"/>
  <c r="Q13" i="14"/>
  <c r="Q33" i="14"/>
  <c r="P13" i="14"/>
  <c r="P33" i="14"/>
  <c r="O13" i="14"/>
  <c r="O33" i="14"/>
  <c r="N13" i="14"/>
  <c r="N33" i="14"/>
  <c r="M13" i="14"/>
  <c r="M33" i="14"/>
  <c r="L13" i="14"/>
  <c r="L33" i="14"/>
  <c r="K13" i="14"/>
  <c r="K33" i="14"/>
  <c r="J13" i="14"/>
  <c r="J33" i="14"/>
  <c r="I13" i="14"/>
  <c r="I33" i="14"/>
  <c r="F13" i="14"/>
  <c r="F33" i="14"/>
  <c r="C13" i="14"/>
  <c r="C33" i="14"/>
  <c r="R3" i="14"/>
  <c r="R32" i="14"/>
  <c r="Q3" i="14"/>
  <c r="Q32" i="14"/>
  <c r="P3" i="14"/>
  <c r="P32" i="14"/>
  <c r="O3" i="14"/>
  <c r="O32" i="14"/>
  <c r="N3" i="14"/>
  <c r="N32" i="14"/>
  <c r="M3" i="14"/>
  <c r="M32" i="14"/>
  <c r="L3" i="14"/>
  <c r="L32" i="14"/>
  <c r="K3" i="14"/>
  <c r="K32" i="14"/>
  <c r="J3" i="14"/>
  <c r="J32" i="14"/>
  <c r="I3" i="14"/>
  <c r="I32" i="14"/>
  <c r="F3" i="14"/>
  <c r="F32" i="14"/>
  <c r="C3" i="14"/>
  <c r="C32" i="14"/>
  <c r="R31" i="14"/>
  <c r="Q31" i="14"/>
  <c r="P31" i="14"/>
  <c r="O31" i="14"/>
  <c r="N31" i="14"/>
  <c r="M31" i="14"/>
  <c r="L31" i="14"/>
  <c r="K31" i="14"/>
  <c r="J31" i="14"/>
  <c r="I31" i="14"/>
  <c r="F31" i="14"/>
  <c r="C31" i="14"/>
  <c r="R27" i="13"/>
  <c r="R76" i="13"/>
  <c r="Q27" i="13"/>
  <c r="Q76" i="13"/>
  <c r="P27" i="13"/>
  <c r="P76" i="13"/>
  <c r="O27" i="13"/>
  <c r="O76" i="13"/>
  <c r="N27" i="13"/>
  <c r="N76" i="13"/>
  <c r="M27" i="13"/>
  <c r="M76" i="13"/>
  <c r="L27" i="13"/>
  <c r="L76" i="13"/>
  <c r="K27" i="13"/>
  <c r="K76" i="13"/>
  <c r="J27" i="13"/>
  <c r="J76" i="13"/>
  <c r="I27" i="13"/>
  <c r="I76" i="13"/>
  <c r="F27" i="13"/>
  <c r="F76" i="13"/>
  <c r="N10" i="3"/>
  <c r="C27" i="13"/>
  <c r="C76" i="13"/>
  <c r="R18" i="13"/>
  <c r="R75" i="13"/>
  <c r="Q18" i="13"/>
  <c r="Q75" i="13"/>
  <c r="P18" i="13"/>
  <c r="P75" i="13"/>
  <c r="O18" i="13"/>
  <c r="O75" i="13"/>
  <c r="N18" i="13"/>
  <c r="N75" i="13"/>
  <c r="M18" i="13"/>
  <c r="M75" i="13"/>
  <c r="L18" i="13"/>
  <c r="L75" i="13"/>
  <c r="K18" i="13"/>
  <c r="K75" i="13"/>
  <c r="J18" i="13"/>
  <c r="J75" i="13"/>
  <c r="I18" i="13"/>
  <c r="I75" i="13"/>
  <c r="F18" i="13"/>
  <c r="F75" i="13"/>
  <c r="C18" i="13"/>
  <c r="C75" i="13"/>
  <c r="R12" i="13"/>
  <c r="R74" i="13"/>
  <c r="Q12" i="13"/>
  <c r="Q74" i="13"/>
  <c r="P12" i="13"/>
  <c r="P74" i="13"/>
  <c r="O12" i="13"/>
  <c r="O74" i="13"/>
  <c r="N12" i="13"/>
  <c r="N74" i="13"/>
  <c r="M12" i="13"/>
  <c r="M74" i="13"/>
  <c r="L12" i="13"/>
  <c r="L74" i="13"/>
  <c r="K12" i="13"/>
  <c r="K74" i="13"/>
  <c r="J12" i="13"/>
  <c r="J74" i="13"/>
  <c r="I12" i="13"/>
  <c r="I74" i="13"/>
  <c r="F12" i="13"/>
  <c r="F74" i="13"/>
  <c r="C12" i="13"/>
  <c r="C74" i="13"/>
  <c r="R7" i="13"/>
  <c r="R73" i="13"/>
  <c r="Q7" i="13"/>
  <c r="Q73" i="13"/>
  <c r="P7" i="13"/>
  <c r="P73" i="13"/>
  <c r="O7" i="13"/>
  <c r="O73" i="13"/>
  <c r="N7" i="13"/>
  <c r="N73" i="13"/>
  <c r="M7" i="13"/>
  <c r="M73" i="13"/>
  <c r="L7" i="13"/>
  <c r="L73" i="13"/>
  <c r="K7" i="13"/>
  <c r="K73" i="13"/>
  <c r="J7" i="13"/>
  <c r="J73" i="13"/>
  <c r="I7" i="13"/>
  <c r="I73" i="13"/>
  <c r="F7" i="13"/>
  <c r="F73" i="13"/>
  <c r="C7" i="13"/>
  <c r="C73" i="13"/>
  <c r="R16" i="13"/>
  <c r="R72" i="13"/>
  <c r="Q16" i="13"/>
  <c r="Q72" i="13"/>
  <c r="P16" i="13"/>
  <c r="P72" i="13"/>
  <c r="O16" i="13"/>
  <c r="O72" i="13"/>
  <c r="N16" i="13"/>
  <c r="N72" i="13"/>
  <c r="M16" i="13"/>
  <c r="M72" i="13"/>
  <c r="L16" i="13"/>
  <c r="L72" i="13"/>
  <c r="K16" i="13"/>
  <c r="K72" i="13"/>
  <c r="J16" i="13"/>
  <c r="J72" i="13"/>
  <c r="I16" i="13"/>
  <c r="I72" i="13"/>
  <c r="F16" i="13"/>
  <c r="F72" i="13"/>
  <c r="C16" i="13"/>
  <c r="C72" i="13"/>
  <c r="R29" i="13"/>
  <c r="R71" i="13"/>
  <c r="Q29" i="13"/>
  <c r="Q71" i="13"/>
  <c r="P29" i="13"/>
  <c r="P71" i="13"/>
  <c r="O29" i="13"/>
  <c r="O71" i="13"/>
  <c r="N29" i="13"/>
  <c r="N71" i="13"/>
  <c r="M29" i="13"/>
  <c r="M71" i="13"/>
  <c r="L29" i="13"/>
  <c r="L71" i="13"/>
  <c r="K29" i="13"/>
  <c r="K71" i="13"/>
  <c r="J29" i="13"/>
  <c r="J71" i="13"/>
  <c r="I29" i="13"/>
  <c r="I71" i="13"/>
  <c r="F29" i="13"/>
  <c r="F71" i="13"/>
  <c r="C29" i="13"/>
  <c r="C71" i="13"/>
  <c r="R20" i="13"/>
  <c r="R70" i="13"/>
  <c r="Q20" i="13"/>
  <c r="Q70" i="13"/>
  <c r="P20" i="13"/>
  <c r="P70" i="13"/>
  <c r="O20" i="13"/>
  <c r="O70" i="13"/>
  <c r="N20" i="13"/>
  <c r="N70" i="13"/>
  <c r="M20" i="13"/>
  <c r="M70" i="13"/>
  <c r="L20" i="13"/>
  <c r="L70" i="13"/>
  <c r="K20" i="13"/>
  <c r="K70" i="13"/>
  <c r="J20" i="13"/>
  <c r="J70" i="13"/>
  <c r="I20" i="13"/>
  <c r="I70" i="13"/>
  <c r="F20" i="13"/>
  <c r="F70" i="13"/>
  <c r="C20" i="13"/>
  <c r="C70" i="13"/>
  <c r="R24" i="13"/>
  <c r="R69" i="13"/>
  <c r="Q24" i="13"/>
  <c r="Q69" i="13"/>
  <c r="P24" i="13"/>
  <c r="P69" i="13"/>
  <c r="O24" i="13"/>
  <c r="O69" i="13"/>
  <c r="N24" i="13"/>
  <c r="N69" i="13"/>
  <c r="M24" i="13"/>
  <c r="M69" i="13"/>
  <c r="L24" i="13"/>
  <c r="L69" i="13"/>
  <c r="K24" i="13"/>
  <c r="K69" i="13"/>
  <c r="J24" i="13"/>
  <c r="J69" i="13"/>
  <c r="I24" i="13"/>
  <c r="I69" i="13"/>
  <c r="F24" i="13"/>
  <c r="F69" i="13"/>
  <c r="C24" i="13"/>
  <c r="C69" i="13"/>
  <c r="R9" i="13"/>
  <c r="R68" i="13"/>
  <c r="Q9" i="13"/>
  <c r="Q68" i="13"/>
  <c r="P9" i="13"/>
  <c r="P68" i="13"/>
  <c r="O9" i="13"/>
  <c r="O68" i="13"/>
  <c r="N9" i="13"/>
  <c r="N68" i="13"/>
  <c r="M9" i="13"/>
  <c r="M68" i="13"/>
  <c r="L9" i="13"/>
  <c r="L68" i="13"/>
  <c r="K9" i="13"/>
  <c r="K68" i="13"/>
  <c r="J9" i="13"/>
  <c r="J68" i="13"/>
  <c r="I9" i="13"/>
  <c r="I68" i="13"/>
  <c r="F9" i="13"/>
  <c r="F68" i="13"/>
  <c r="C9" i="13"/>
  <c r="C68" i="13"/>
  <c r="R5" i="13"/>
  <c r="R67" i="13"/>
  <c r="Q5" i="13"/>
  <c r="Q67" i="13"/>
  <c r="P5" i="13"/>
  <c r="P67" i="13"/>
  <c r="O5" i="13"/>
  <c r="O67" i="13"/>
  <c r="N5" i="13"/>
  <c r="N67" i="13"/>
  <c r="M5" i="13"/>
  <c r="M67" i="13"/>
  <c r="L5" i="13"/>
  <c r="L67" i="13"/>
  <c r="K5" i="13"/>
  <c r="K67" i="13"/>
  <c r="J5" i="13"/>
  <c r="J67" i="13"/>
  <c r="I5" i="13"/>
  <c r="I67" i="13"/>
  <c r="F5" i="13"/>
  <c r="F67" i="13"/>
  <c r="C5" i="13"/>
  <c r="C67" i="13"/>
  <c r="R17" i="13"/>
  <c r="R66" i="13"/>
  <c r="Q17" i="13"/>
  <c r="Q66" i="13"/>
  <c r="P17" i="13"/>
  <c r="P66" i="13"/>
  <c r="O17" i="13"/>
  <c r="O66" i="13"/>
  <c r="N17" i="13"/>
  <c r="N66" i="13"/>
  <c r="M17" i="13"/>
  <c r="M66" i="13"/>
  <c r="L17" i="13"/>
  <c r="L66" i="13"/>
  <c r="K17" i="13"/>
  <c r="K66" i="13"/>
  <c r="J17" i="13"/>
  <c r="J66" i="13"/>
  <c r="I17" i="13"/>
  <c r="I66" i="13"/>
  <c r="F17" i="13"/>
  <c r="F66" i="13"/>
  <c r="C17" i="13"/>
  <c r="C66" i="13"/>
  <c r="R21" i="13"/>
  <c r="R65" i="13"/>
  <c r="Q21" i="13"/>
  <c r="Q65" i="13"/>
  <c r="P21" i="13"/>
  <c r="P65" i="13"/>
  <c r="O21" i="13"/>
  <c r="O65" i="13"/>
  <c r="N21" i="13"/>
  <c r="N65" i="13"/>
  <c r="M21" i="13"/>
  <c r="M65" i="13"/>
  <c r="L21" i="13"/>
  <c r="L65" i="13"/>
  <c r="K21" i="13"/>
  <c r="K65" i="13"/>
  <c r="J21" i="13"/>
  <c r="J65" i="13"/>
  <c r="I21" i="13"/>
  <c r="I65" i="13"/>
  <c r="F21" i="13"/>
  <c r="F65" i="13"/>
  <c r="C21" i="13"/>
  <c r="C65" i="13"/>
  <c r="R25" i="13"/>
  <c r="R64" i="13"/>
  <c r="Q25" i="13"/>
  <c r="Q64" i="13"/>
  <c r="P25" i="13"/>
  <c r="P64" i="13"/>
  <c r="O25" i="13"/>
  <c r="O64" i="13"/>
  <c r="N25" i="13"/>
  <c r="N64" i="13"/>
  <c r="M25" i="13"/>
  <c r="M64" i="13"/>
  <c r="L25" i="13"/>
  <c r="L64" i="13"/>
  <c r="K25" i="13"/>
  <c r="K64" i="13"/>
  <c r="J25" i="13"/>
  <c r="J64" i="13"/>
  <c r="I25" i="13"/>
  <c r="I64" i="13"/>
  <c r="F25" i="13"/>
  <c r="F64" i="13"/>
  <c r="C25" i="13"/>
  <c r="C64" i="13"/>
  <c r="R63" i="13"/>
  <c r="Q63" i="13"/>
  <c r="P63" i="13"/>
  <c r="O63" i="13"/>
  <c r="N63" i="13"/>
  <c r="M63" i="13"/>
  <c r="L63" i="13"/>
  <c r="K63" i="13"/>
  <c r="J63" i="13"/>
  <c r="I63" i="13"/>
  <c r="F63" i="13"/>
  <c r="C63" i="13"/>
  <c r="R62" i="13"/>
  <c r="Q62" i="13"/>
  <c r="P62" i="13"/>
  <c r="O62" i="13"/>
  <c r="N62" i="13"/>
  <c r="M62" i="13"/>
  <c r="L62" i="13"/>
  <c r="K62" i="13"/>
  <c r="J62" i="13"/>
  <c r="I62" i="13"/>
  <c r="F62" i="13"/>
  <c r="C62" i="13"/>
  <c r="R61" i="13"/>
  <c r="Q61" i="13"/>
  <c r="P61" i="13"/>
  <c r="O61" i="13"/>
  <c r="N61" i="13"/>
  <c r="M61" i="13"/>
  <c r="L61" i="13"/>
  <c r="K61" i="13"/>
  <c r="J61" i="13"/>
  <c r="I61" i="13"/>
  <c r="F61" i="13"/>
  <c r="C61" i="13"/>
  <c r="R60" i="13"/>
  <c r="Q60" i="13"/>
  <c r="P60" i="13"/>
  <c r="O60" i="13"/>
  <c r="N60" i="13"/>
  <c r="M60" i="13"/>
  <c r="L60" i="13"/>
  <c r="K60" i="13"/>
  <c r="J60" i="13"/>
  <c r="I60" i="13"/>
  <c r="F60" i="13"/>
  <c r="C60" i="13"/>
  <c r="R59" i="13"/>
  <c r="Q59" i="13"/>
  <c r="P59" i="13"/>
  <c r="O59" i="13"/>
  <c r="N59" i="13"/>
  <c r="M59" i="13"/>
  <c r="L59" i="13"/>
  <c r="K59" i="13"/>
  <c r="J59" i="13"/>
  <c r="I59" i="13"/>
  <c r="F59" i="13"/>
  <c r="C59" i="13"/>
  <c r="R58" i="13"/>
  <c r="Q58" i="13"/>
  <c r="P58" i="13"/>
  <c r="O58" i="13"/>
  <c r="N58" i="13"/>
  <c r="M58" i="13"/>
  <c r="L58" i="13"/>
  <c r="K58" i="13"/>
  <c r="J58" i="13"/>
  <c r="I58" i="13"/>
  <c r="F58" i="13"/>
  <c r="C58" i="13"/>
  <c r="R57" i="13"/>
  <c r="Q57" i="13"/>
  <c r="P57" i="13"/>
  <c r="O57" i="13"/>
  <c r="N57" i="13"/>
  <c r="M57" i="13"/>
  <c r="L57" i="13"/>
  <c r="K57" i="13"/>
  <c r="J57" i="13"/>
  <c r="I57" i="13"/>
  <c r="F57" i="13"/>
  <c r="C57" i="13"/>
  <c r="R56" i="13"/>
  <c r="Q56" i="13"/>
  <c r="P56" i="13"/>
  <c r="O56" i="13"/>
  <c r="N56" i="13"/>
  <c r="M56" i="13"/>
  <c r="L56" i="13"/>
  <c r="K56" i="13"/>
  <c r="J56" i="13"/>
  <c r="I56" i="13"/>
  <c r="F56" i="13"/>
  <c r="C56" i="13"/>
  <c r="R55" i="13"/>
  <c r="Q55" i="13"/>
  <c r="P55" i="13"/>
  <c r="O55" i="13"/>
  <c r="N55" i="13"/>
  <c r="M55" i="13"/>
  <c r="L55" i="13"/>
  <c r="K55" i="13"/>
  <c r="J55" i="13"/>
  <c r="I55" i="13"/>
  <c r="F55" i="13"/>
  <c r="C55" i="13"/>
  <c r="R54" i="13"/>
  <c r="Q54" i="13"/>
  <c r="P54" i="13"/>
  <c r="O54" i="13"/>
  <c r="N54" i="13"/>
  <c r="M54" i="13"/>
  <c r="L54" i="13"/>
  <c r="K54" i="13"/>
  <c r="J54" i="13"/>
  <c r="I54" i="13"/>
  <c r="F54" i="13"/>
  <c r="C54" i="13"/>
  <c r="R53" i="13"/>
  <c r="Q53" i="13"/>
  <c r="P53" i="13"/>
  <c r="O53" i="13"/>
  <c r="N53" i="13"/>
  <c r="M53" i="13"/>
  <c r="L53" i="13"/>
  <c r="K53" i="13"/>
  <c r="J53" i="13"/>
  <c r="I53" i="13"/>
  <c r="F53" i="13"/>
  <c r="C53" i="13"/>
  <c r="R52" i="13"/>
  <c r="Q52" i="13"/>
  <c r="P52" i="13"/>
  <c r="O52" i="13"/>
  <c r="N52" i="13"/>
  <c r="M52" i="13"/>
  <c r="L52" i="13"/>
  <c r="K52" i="13"/>
  <c r="J52" i="13"/>
  <c r="I52" i="13"/>
  <c r="F52" i="13"/>
  <c r="C52" i="13"/>
  <c r="R51" i="13"/>
  <c r="Q51" i="13"/>
  <c r="P51" i="13"/>
  <c r="O51" i="13"/>
  <c r="N51" i="13"/>
  <c r="M51" i="13"/>
  <c r="L51" i="13"/>
  <c r="K51" i="13"/>
  <c r="J51" i="13"/>
  <c r="I51" i="13"/>
  <c r="F51" i="13"/>
  <c r="C51" i="13"/>
  <c r="R50" i="13"/>
  <c r="Q50" i="13"/>
  <c r="P50" i="13"/>
  <c r="O50" i="13"/>
  <c r="N50" i="13"/>
  <c r="M50" i="13"/>
  <c r="L50" i="13"/>
  <c r="K50" i="13"/>
  <c r="J50" i="13"/>
  <c r="I50" i="13"/>
  <c r="F50" i="13"/>
  <c r="C50" i="13"/>
  <c r="R23" i="13"/>
  <c r="R49" i="13"/>
  <c r="Q23" i="13"/>
  <c r="Q49" i="13"/>
  <c r="P23" i="13"/>
  <c r="P49" i="13"/>
  <c r="O23" i="13"/>
  <c r="O49" i="13"/>
  <c r="N23" i="13"/>
  <c r="N49" i="13"/>
  <c r="M23" i="13"/>
  <c r="M49" i="13"/>
  <c r="L23" i="13"/>
  <c r="L49" i="13"/>
  <c r="K23" i="13"/>
  <c r="K49" i="13"/>
  <c r="J23" i="13"/>
  <c r="J49" i="13"/>
  <c r="I23" i="13"/>
  <c r="I49" i="13"/>
  <c r="F23" i="13"/>
  <c r="F49" i="13"/>
  <c r="C23" i="13"/>
  <c r="C49" i="13"/>
  <c r="R48" i="13"/>
  <c r="Q48" i="13"/>
  <c r="P48" i="13"/>
  <c r="O48" i="13"/>
  <c r="N48" i="13"/>
  <c r="M48" i="13"/>
  <c r="L48" i="13"/>
  <c r="K48" i="13"/>
  <c r="J48" i="13"/>
  <c r="I48" i="13"/>
  <c r="F48" i="13"/>
  <c r="C48" i="13"/>
  <c r="R6" i="13"/>
  <c r="R47" i="13"/>
  <c r="Q6" i="13"/>
  <c r="Q47" i="13"/>
  <c r="P6" i="13"/>
  <c r="P47" i="13"/>
  <c r="O6" i="13"/>
  <c r="O47" i="13"/>
  <c r="N6" i="13"/>
  <c r="N47" i="13"/>
  <c r="M6" i="13"/>
  <c r="M47" i="13"/>
  <c r="L6" i="13"/>
  <c r="L47" i="13"/>
  <c r="K6" i="13"/>
  <c r="K47" i="13"/>
  <c r="J6" i="13"/>
  <c r="J47" i="13"/>
  <c r="I6" i="13"/>
  <c r="I47" i="13"/>
  <c r="F6" i="13"/>
  <c r="F47" i="13"/>
  <c r="C6" i="13"/>
  <c r="C47" i="13"/>
  <c r="R10" i="13"/>
  <c r="R46" i="13"/>
  <c r="Q10" i="13"/>
  <c r="Q46" i="13"/>
  <c r="P10" i="13"/>
  <c r="P46" i="13"/>
  <c r="O10" i="13"/>
  <c r="O46" i="13"/>
  <c r="N10" i="13"/>
  <c r="N46" i="13"/>
  <c r="M10" i="13"/>
  <c r="M46" i="13"/>
  <c r="L10" i="13"/>
  <c r="L46" i="13"/>
  <c r="K10" i="13"/>
  <c r="K46" i="13"/>
  <c r="J10" i="13"/>
  <c r="J46" i="13"/>
  <c r="I10" i="13"/>
  <c r="I46" i="13"/>
  <c r="F10" i="13"/>
  <c r="F46" i="13"/>
  <c r="C10" i="13"/>
  <c r="C46" i="13"/>
  <c r="R45" i="13"/>
  <c r="Q45" i="13"/>
  <c r="P45" i="13"/>
  <c r="O45" i="13"/>
  <c r="N45" i="13"/>
  <c r="M45" i="13"/>
  <c r="L45" i="13"/>
  <c r="K45" i="13"/>
  <c r="J45" i="13"/>
  <c r="I45" i="13"/>
  <c r="F45" i="13"/>
  <c r="C45" i="13"/>
  <c r="R15" i="13"/>
  <c r="R44" i="13"/>
  <c r="Q15" i="13"/>
  <c r="Q44" i="13"/>
  <c r="P15" i="13"/>
  <c r="P44" i="13"/>
  <c r="O15" i="13"/>
  <c r="O44" i="13"/>
  <c r="N15" i="13"/>
  <c r="N44" i="13"/>
  <c r="M15" i="13"/>
  <c r="M44" i="13"/>
  <c r="L15" i="13"/>
  <c r="L44" i="13"/>
  <c r="K15" i="13"/>
  <c r="K44" i="13"/>
  <c r="J15" i="13"/>
  <c r="J44" i="13"/>
  <c r="I15" i="13"/>
  <c r="I44" i="13"/>
  <c r="F15" i="13"/>
  <c r="F44" i="13"/>
  <c r="C15" i="13"/>
  <c r="C44" i="13"/>
  <c r="R28" i="13"/>
  <c r="R43" i="13"/>
  <c r="Q28" i="13"/>
  <c r="Q43" i="13"/>
  <c r="P28" i="13"/>
  <c r="P43" i="13"/>
  <c r="O28" i="13"/>
  <c r="O43" i="13"/>
  <c r="N28" i="13"/>
  <c r="N43" i="13"/>
  <c r="M28" i="13"/>
  <c r="M43" i="13"/>
  <c r="L28" i="13"/>
  <c r="L43" i="13"/>
  <c r="K28" i="13"/>
  <c r="K43" i="13"/>
  <c r="J28" i="13"/>
  <c r="J43" i="13"/>
  <c r="I28" i="13"/>
  <c r="I43" i="13"/>
  <c r="F28" i="13"/>
  <c r="F43" i="13"/>
  <c r="C28" i="13"/>
  <c r="C43" i="13"/>
  <c r="R19" i="13"/>
  <c r="R42" i="13"/>
  <c r="Q19" i="13"/>
  <c r="Q42" i="13"/>
  <c r="P19" i="13"/>
  <c r="P42" i="13"/>
  <c r="O19" i="13"/>
  <c r="O42" i="13"/>
  <c r="N19" i="13"/>
  <c r="N42" i="13"/>
  <c r="M19" i="13"/>
  <c r="M42" i="13"/>
  <c r="L19" i="13"/>
  <c r="L42" i="13"/>
  <c r="K19" i="13"/>
  <c r="K42" i="13"/>
  <c r="J19" i="13"/>
  <c r="J42" i="13"/>
  <c r="I19" i="13"/>
  <c r="I42" i="13"/>
  <c r="F19" i="13"/>
  <c r="F42" i="13"/>
  <c r="C19" i="13"/>
  <c r="C42" i="13"/>
  <c r="R8" i="13"/>
  <c r="R41" i="13"/>
  <c r="Q8" i="13"/>
  <c r="Q41" i="13"/>
  <c r="P8" i="13"/>
  <c r="P41" i="13"/>
  <c r="O8" i="13"/>
  <c r="O41" i="13"/>
  <c r="N8" i="13"/>
  <c r="N41" i="13"/>
  <c r="M8" i="13"/>
  <c r="M41" i="13"/>
  <c r="L8" i="13"/>
  <c r="L41" i="13"/>
  <c r="K8" i="13"/>
  <c r="K41" i="13"/>
  <c r="J8" i="13"/>
  <c r="J41" i="13"/>
  <c r="I8" i="13"/>
  <c r="I41" i="13"/>
  <c r="F8" i="13"/>
  <c r="F41" i="13"/>
  <c r="C8" i="13"/>
  <c r="C41" i="13"/>
  <c r="R4" i="13"/>
  <c r="R40" i="13"/>
  <c r="Q4" i="13"/>
  <c r="Q40" i="13"/>
  <c r="P4" i="13"/>
  <c r="P40" i="13"/>
  <c r="O4" i="13"/>
  <c r="O40" i="13"/>
  <c r="N4" i="13"/>
  <c r="N40" i="13"/>
  <c r="M4" i="13"/>
  <c r="M40" i="13"/>
  <c r="L4" i="13"/>
  <c r="L40" i="13"/>
  <c r="K4" i="13"/>
  <c r="K40" i="13"/>
  <c r="J4" i="13"/>
  <c r="J40" i="13"/>
  <c r="I4" i="13"/>
  <c r="I40" i="13"/>
  <c r="F4" i="13"/>
  <c r="F40" i="13"/>
  <c r="C4" i="13"/>
  <c r="C40" i="13"/>
  <c r="R11" i="13"/>
  <c r="R39" i="13"/>
  <c r="Q11" i="13"/>
  <c r="Q39" i="13"/>
  <c r="P11" i="13"/>
  <c r="P39" i="13"/>
  <c r="O11" i="13"/>
  <c r="O39" i="13"/>
  <c r="N11" i="13"/>
  <c r="N39" i="13"/>
  <c r="M11" i="13"/>
  <c r="M39" i="13"/>
  <c r="L11" i="13"/>
  <c r="L39" i="13"/>
  <c r="K11" i="13"/>
  <c r="K39" i="13"/>
  <c r="J11" i="13"/>
  <c r="J39" i="13"/>
  <c r="I11" i="13"/>
  <c r="I39" i="13"/>
  <c r="F11" i="13"/>
  <c r="F39" i="13"/>
  <c r="C11" i="13"/>
  <c r="C39" i="13"/>
  <c r="R2" i="13"/>
  <c r="R38" i="13"/>
  <c r="Q2" i="13"/>
  <c r="Q38" i="13"/>
  <c r="P2" i="13"/>
  <c r="P38" i="13"/>
  <c r="O2" i="13"/>
  <c r="O38" i="13"/>
  <c r="N2" i="13"/>
  <c r="N38" i="13"/>
  <c r="M2" i="13"/>
  <c r="M38" i="13"/>
  <c r="L2" i="13"/>
  <c r="L38" i="13"/>
  <c r="K2" i="13"/>
  <c r="K38" i="13"/>
  <c r="J2" i="13"/>
  <c r="J38" i="13"/>
  <c r="I2" i="13"/>
  <c r="I38" i="13"/>
  <c r="F2" i="13"/>
  <c r="F38" i="13"/>
  <c r="C2" i="13"/>
  <c r="C38" i="13"/>
  <c r="R22" i="13"/>
  <c r="R37" i="13"/>
  <c r="Q22" i="13"/>
  <c r="Q37" i="13"/>
  <c r="P22" i="13"/>
  <c r="P37" i="13"/>
  <c r="O22" i="13"/>
  <c r="O37" i="13"/>
  <c r="N22" i="13"/>
  <c r="N37" i="13"/>
  <c r="M22" i="13"/>
  <c r="M37" i="13"/>
  <c r="L22" i="13"/>
  <c r="L37" i="13"/>
  <c r="K22" i="13"/>
  <c r="K37" i="13"/>
  <c r="J22" i="13"/>
  <c r="J37" i="13"/>
  <c r="I22" i="13"/>
  <c r="I37" i="13"/>
  <c r="F22" i="13"/>
  <c r="F37" i="13"/>
  <c r="C22" i="13"/>
  <c r="C37" i="13"/>
  <c r="R26" i="13"/>
  <c r="R36" i="13"/>
  <c r="Q26" i="13"/>
  <c r="Q36" i="13"/>
  <c r="P26" i="13"/>
  <c r="P36" i="13"/>
  <c r="O26" i="13"/>
  <c r="O36" i="13"/>
  <c r="N26" i="13"/>
  <c r="N36" i="13"/>
  <c r="M26" i="13"/>
  <c r="M36" i="13"/>
  <c r="L26" i="13"/>
  <c r="L36" i="13"/>
  <c r="K26" i="13"/>
  <c r="K36" i="13"/>
  <c r="J26" i="13"/>
  <c r="J36" i="13"/>
  <c r="I26" i="13"/>
  <c r="I36" i="13"/>
  <c r="F26" i="13"/>
  <c r="F36" i="13"/>
  <c r="C26" i="13"/>
  <c r="C36" i="13"/>
  <c r="R30" i="13"/>
  <c r="R35" i="13"/>
  <c r="Q30" i="13"/>
  <c r="Q35" i="13"/>
  <c r="P30" i="13"/>
  <c r="P35" i="13"/>
  <c r="O30" i="13"/>
  <c r="O35" i="13"/>
  <c r="N30" i="13"/>
  <c r="N35" i="13"/>
  <c r="M30" i="13"/>
  <c r="M35" i="13"/>
  <c r="L30" i="13"/>
  <c r="L35" i="13"/>
  <c r="K30" i="13"/>
  <c r="K35" i="13"/>
  <c r="J30" i="13"/>
  <c r="J35" i="13"/>
  <c r="I30" i="13"/>
  <c r="I35" i="13"/>
  <c r="F30" i="13"/>
  <c r="F35" i="13"/>
  <c r="C30" i="13"/>
  <c r="C35" i="13"/>
  <c r="R14" i="13"/>
  <c r="R34" i="13"/>
  <c r="Q14" i="13"/>
  <c r="Q34" i="13"/>
  <c r="P14" i="13"/>
  <c r="P34" i="13"/>
  <c r="O14" i="13"/>
  <c r="O34" i="13"/>
  <c r="N14" i="13"/>
  <c r="N34" i="13"/>
  <c r="M14" i="13"/>
  <c r="M34" i="13"/>
  <c r="L14" i="13"/>
  <c r="L34" i="13"/>
  <c r="K14" i="13"/>
  <c r="K34" i="13"/>
  <c r="J14" i="13"/>
  <c r="J34" i="13"/>
  <c r="I14" i="13"/>
  <c r="I34" i="13"/>
  <c r="F14" i="13"/>
  <c r="F34" i="13"/>
  <c r="C14" i="13"/>
  <c r="C34" i="13"/>
  <c r="R13" i="13"/>
  <c r="R33" i="13"/>
  <c r="Q13" i="13"/>
  <c r="Q33" i="13"/>
  <c r="P13" i="13"/>
  <c r="P33" i="13"/>
  <c r="O13" i="13"/>
  <c r="O33" i="13"/>
  <c r="N13" i="13"/>
  <c r="N33" i="13"/>
  <c r="M13" i="13"/>
  <c r="M33" i="13"/>
  <c r="L13" i="13"/>
  <c r="L33" i="13"/>
  <c r="K13" i="13"/>
  <c r="K33" i="13"/>
  <c r="J13" i="13"/>
  <c r="J33" i="13"/>
  <c r="I13" i="13"/>
  <c r="I33" i="13"/>
  <c r="F13" i="13"/>
  <c r="F33" i="13"/>
  <c r="C13" i="13"/>
  <c r="C33" i="13"/>
  <c r="R3" i="13"/>
  <c r="R32" i="13"/>
  <c r="Q3" i="13"/>
  <c r="Q32" i="13"/>
  <c r="P3" i="13"/>
  <c r="P32" i="13"/>
  <c r="O3" i="13"/>
  <c r="O32" i="13"/>
  <c r="N3" i="13"/>
  <c r="N32" i="13"/>
  <c r="M3" i="13"/>
  <c r="M32" i="13"/>
  <c r="L3" i="13"/>
  <c r="L32" i="13"/>
  <c r="K3" i="13"/>
  <c r="K32" i="13"/>
  <c r="J3" i="13"/>
  <c r="J32" i="13"/>
  <c r="I3" i="13"/>
  <c r="I32" i="13"/>
  <c r="F3" i="13"/>
  <c r="F32" i="13"/>
  <c r="C3" i="13"/>
  <c r="C32" i="13"/>
  <c r="R31" i="13"/>
  <c r="Q31" i="13"/>
  <c r="P31" i="13"/>
  <c r="O31" i="13"/>
  <c r="N31" i="13"/>
  <c r="M31" i="13"/>
  <c r="L31" i="13"/>
  <c r="K31" i="13"/>
  <c r="J31" i="13"/>
  <c r="I31" i="13"/>
  <c r="F31" i="13"/>
  <c r="C31" i="13"/>
  <c r="E30" i="15"/>
  <c r="E35" i="15"/>
  <c r="G35" i="15"/>
  <c r="D30" i="15"/>
  <c r="D35" i="15"/>
  <c r="H35" i="15"/>
  <c r="H30" i="15"/>
  <c r="E29" i="15"/>
  <c r="D29" i="15"/>
  <c r="H29" i="15"/>
  <c r="E28" i="15"/>
  <c r="E43" i="15"/>
  <c r="G43" i="15"/>
  <c r="D28" i="15"/>
  <c r="D43" i="15"/>
  <c r="H43" i="15"/>
  <c r="H28" i="15"/>
  <c r="E27" i="15"/>
  <c r="D27" i="15"/>
  <c r="H27" i="15"/>
  <c r="E26" i="15"/>
  <c r="E36" i="15"/>
  <c r="G36" i="15"/>
  <c r="D26" i="15"/>
  <c r="D36" i="15"/>
  <c r="H36" i="15"/>
  <c r="H26" i="15"/>
  <c r="E25" i="15"/>
  <c r="D25" i="15"/>
  <c r="H25" i="15"/>
  <c r="E24" i="15"/>
  <c r="D24" i="15"/>
  <c r="H24" i="15"/>
  <c r="E23" i="15"/>
  <c r="E49" i="15"/>
  <c r="D23" i="15"/>
  <c r="D49" i="15"/>
  <c r="H23" i="15"/>
  <c r="E22" i="15"/>
  <c r="E37" i="15"/>
  <c r="G37" i="15"/>
  <c r="D22" i="15"/>
  <c r="D37" i="15"/>
  <c r="H37" i="15"/>
  <c r="H22" i="15"/>
  <c r="E21" i="15"/>
  <c r="D21" i="15"/>
  <c r="H21" i="15"/>
  <c r="E20" i="15"/>
  <c r="D20" i="15"/>
  <c r="H20" i="15"/>
  <c r="E19" i="15"/>
  <c r="E42" i="15"/>
  <c r="G42" i="15"/>
  <c r="D19" i="15"/>
  <c r="D42" i="15"/>
  <c r="H42" i="15"/>
  <c r="H19" i="15"/>
  <c r="E18" i="15"/>
  <c r="D18" i="15"/>
  <c r="H18" i="15"/>
  <c r="E17" i="15"/>
  <c r="D17" i="15"/>
  <c r="H17" i="15"/>
  <c r="E16" i="15"/>
  <c r="D16" i="15"/>
  <c r="H16" i="15"/>
  <c r="E15" i="15"/>
  <c r="E44" i="15"/>
  <c r="G44" i="15"/>
  <c r="D15" i="15"/>
  <c r="D44" i="15"/>
  <c r="H44" i="15"/>
  <c r="H15" i="15"/>
  <c r="E14" i="15"/>
  <c r="E34" i="15"/>
  <c r="G34" i="15"/>
  <c r="D14" i="15"/>
  <c r="D34" i="15"/>
  <c r="H34" i="15"/>
  <c r="H14" i="15"/>
  <c r="E13" i="15"/>
  <c r="E33" i="15"/>
  <c r="G33" i="15"/>
  <c r="D13" i="15"/>
  <c r="D33" i="15"/>
  <c r="H33" i="15"/>
  <c r="H13" i="15"/>
  <c r="E12" i="15"/>
  <c r="D12" i="15"/>
  <c r="E11" i="15"/>
  <c r="E39" i="15"/>
  <c r="G39" i="15"/>
  <c r="D11" i="15"/>
  <c r="E10" i="15"/>
  <c r="E46" i="15"/>
  <c r="D10" i="15"/>
  <c r="E9" i="15"/>
  <c r="D9" i="15"/>
  <c r="E8" i="15"/>
  <c r="E41" i="15"/>
  <c r="G41" i="15"/>
  <c r="D8" i="15"/>
  <c r="G8" i="15"/>
  <c r="E7" i="15"/>
  <c r="D7" i="15"/>
  <c r="E6" i="15"/>
  <c r="E47" i="15"/>
  <c r="G47" i="15"/>
  <c r="D6" i="15"/>
  <c r="G6" i="15"/>
  <c r="E5" i="15"/>
  <c r="D5" i="15"/>
  <c r="E4" i="15"/>
  <c r="E40" i="15"/>
  <c r="G40" i="15"/>
  <c r="D4" i="15"/>
  <c r="G4" i="15"/>
  <c r="E3" i="15"/>
  <c r="E32" i="15"/>
  <c r="D3" i="15"/>
  <c r="G3" i="15"/>
  <c r="E2" i="15"/>
  <c r="E38" i="15"/>
  <c r="G38" i="15"/>
  <c r="D2" i="15"/>
  <c r="E30" i="14"/>
  <c r="E35" i="14"/>
  <c r="D30" i="14"/>
  <c r="D35" i="14"/>
  <c r="E29" i="14"/>
  <c r="D29" i="14"/>
  <c r="E28" i="14"/>
  <c r="E43" i="14"/>
  <c r="D28" i="14"/>
  <c r="D43" i="14"/>
  <c r="E27" i="14"/>
  <c r="D27" i="14"/>
  <c r="E26" i="14"/>
  <c r="E36" i="14"/>
  <c r="D26" i="14"/>
  <c r="D36" i="14"/>
  <c r="E25" i="14"/>
  <c r="D25" i="14"/>
  <c r="E24" i="14"/>
  <c r="D24" i="14"/>
  <c r="E23" i="14"/>
  <c r="E49" i="14"/>
  <c r="D23" i="14"/>
  <c r="D49" i="14"/>
  <c r="E22" i="14"/>
  <c r="E37" i="14"/>
  <c r="D22" i="14"/>
  <c r="D37" i="14"/>
  <c r="E21" i="14"/>
  <c r="D21" i="14"/>
  <c r="E20" i="14"/>
  <c r="D20" i="14"/>
  <c r="E19" i="14"/>
  <c r="E42" i="14"/>
  <c r="D19" i="14"/>
  <c r="D42" i="14"/>
  <c r="E18" i="14"/>
  <c r="D18" i="14"/>
  <c r="E17" i="14"/>
  <c r="D17" i="14"/>
  <c r="E16" i="14"/>
  <c r="D16" i="14"/>
  <c r="E15" i="14"/>
  <c r="E44" i="14"/>
  <c r="D15" i="14"/>
  <c r="D44" i="14"/>
  <c r="E14" i="14"/>
  <c r="E34" i="14"/>
  <c r="D14" i="14"/>
  <c r="D34" i="14"/>
  <c r="E13" i="14"/>
  <c r="E33" i="14"/>
  <c r="D13" i="14"/>
  <c r="D33" i="14"/>
  <c r="E12" i="14"/>
  <c r="D12" i="14"/>
  <c r="E11" i="14"/>
  <c r="E39" i="14"/>
  <c r="D11" i="14"/>
  <c r="D39" i="14"/>
  <c r="E10" i="14"/>
  <c r="E46" i="14"/>
  <c r="E6" i="14"/>
  <c r="E47" i="14"/>
  <c r="E45" i="14"/>
  <c r="D10" i="14"/>
  <c r="D46" i="14"/>
  <c r="D6" i="14"/>
  <c r="D47" i="14"/>
  <c r="D45" i="14"/>
  <c r="E9" i="14"/>
  <c r="D9" i="14"/>
  <c r="E8" i="14"/>
  <c r="G8" i="14"/>
  <c r="E41" i="14"/>
  <c r="D8" i="14"/>
  <c r="D41" i="14"/>
  <c r="H8" i="14"/>
  <c r="E7" i="14"/>
  <c r="D7" i="14"/>
  <c r="G6" i="14"/>
  <c r="E5" i="14"/>
  <c r="D5" i="14"/>
  <c r="E4" i="14"/>
  <c r="E40" i="14"/>
  <c r="D4" i="14"/>
  <c r="D40" i="14"/>
  <c r="H4" i="14"/>
  <c r="E3" i="14"/>
  <c r="E32" i="14"/>
  <c r="D3" i="14"/>
  <c r="D32" i="14"/>
  <c r="H3" i="14"/>
  <c r="E2" i="14"/>
  <c r="E38" i="14"/>
  <c r="D2" i="14"/>
  <c r="D38" i="14"/>
  <c r="E30" i="13"/>
  <c r="E35" i="13"/>
  <c r="D30" i="13"/>
  <c r="G30" i="13"/>
  <c r="E29" i="13"/>
  <c r="D29" i="13"/>
  <c r="G29" i="13"/>
  <c r="E28" i="13"/>
  <c r="E43" i="13"/>
  <c r="D28" i="13"/>
  <c r="E27" i="13"/>
  <c r="D27" i="13"/>
  <c r="G27" i="13"/>
  <c r="E26" i="13"/>
  <c r="E36" i="13"/>
  <c r="D26" i="13"/>
  <c r="E25" i="13"/>
  <c r="D25" i="13"/>
  <c r="E24" i="13"/>
  <c r="D24" i="13"/>
  <c r="E23" i="13"/>
  <c r="E49" i="13"/>
  <c r="D23" i="13"/>
  <c r="D49" i="13"/>
  <c r="H23" i="13"/>
  <c r="E22" i="13"/>
  <c r="E37" i="13"/>
  <c r="D22" i="13"/>
  <c r="D37" i="13"/>
  <c r="E21" i="13"/>
  <c r="D21" i="13"/>
  <c r="E20" i="13"/>
  <c r="D20" i="13"/>
  <c r="H20" i="13"/>
  <c r="E19" i="13"/>
  <c r="E42" i="13"/>
  <c r="D19" i="13"/>
  <c r="D42" i="13"/>
  <c r="E18" i="13"/>
  <c r="D18" i="13"/>
  <c r="H18" i="13"/>
  <c r="E17" i="13"/>
  <c r="G17" i="13"/>
  <c r="D17" i="13"/>
  <c r="E16" i="13"/>
  <c r="D16" i="13"/>
  <c r="H16" i="13"/>
  <c r="E15" i="13"/>
  <c r="E44" i="13"/>
  <c r="D15" i="13"/>
  <c r="D44" i="13"/>
  <c r="E14" i="13"/>
  <c r="E34" i="13"/>
  <c r="D14" i="13"/>
  <c r="D34" i="13"/>
  <c r="E13" i="13"/>
  <c r="E33" i="13"/>
  <c r="D13" i="13"/>
  <c r="D33" i="13"/>
  <c r="E12" i="13"/>
  <c r="D12" i="13"/>
  <c r="G12" i="13"/>
  <c r="E11" i="13"/>
  <c r="E39" i="13"/>
  <c r="D11" i="13"/>
  <c r="G11" i="13"/>
  <c r="E10" i="13"/>
  <c r="E46" i="13"/>
  <c r="D10" i="13"/>
  <c r="G10" i="13"/>
  <c r="E9" i="13"/>
  <c r="D9" i="13"/>
  <c r="G9" i="13"/>
  <c r="E8" i="13"/>
  <c r="E41" i="13"/>
  <c r="D8" i="13"/>
  <c r="E7" i="13"/>
  <c r="D7" i="13"/>
  <c r="G7" i="13"/>
  <c r="E6" i="13"/>
  <c r="E47" i="13"/>
  <c r="D6" i="13"/>
  <c r="E5" i="13"/>
  <c r="D5" i="13"/>
  <c r="D4" i="13"/>
  <c r="H4" i="13"/>
  <c r="E4" i="13"/>
  <c r="E40" i="13"/>
  <c r="D40" i="13"/>
  <c r="G4" i="13"/>
  <c r="D3" i="13"/>
  <c r="H3" i="13"/>
  <c r="E3" i="13"/>
  <c r="E32" i="13"/>
  <c r="D32" i="13"/>
  <c r="G3" i="13"/>
  <c r="D2" i="13"/>
  <c r="H2" i="13"/>
  <c r="E2" i="13"/>
  <c r="E38" i="13"/>
  <c r="D38" i="13"/>
  <c r="G2" i="13"/>
  <c r="N23" i="12"/>
  <c r="N49" i="12"/>
  <c r="N25" i="12"/>
  <c r="N50" i="12"/>
  <c r="N21" i="12"/>
  <c r="N51" i="12"/>
  <c r="N17" i="12"/>
  <c r="N52" i="12"/>
  <c r="N5" i="12"/>
  <c r="N53" i="12"/>
  <c r="N9" i="12"/>
  <c r="N54" i="12"/>
  <c r="N24" i="12"/>
  <c r="N55" i="12"/>
  <c r="N20" i="12"/>
  <c r="N56" i="12"/>
  <c r="N29" i="12"/>
  <c r="N57" i="12"/>
  <c r="N16" i="12"/>
  <c r="N58" i="12"/>
  <c r="N7" i="12"/>
  <c r="N59" i="12"/>
  <c r="N12" i="12"/>
  <c r="N60" i="12"/>
  <c r="N18" i="12"/>
  <c r="N61" i="12"/>
  <c r="N27" i="12"/>
  <c r="N62" i="12"/>
  <c r="N48" i="12"/>
  <c r="P23" i="12"/>
  <c r="P49" i="12"/>
  <c r="P25" i="12"/>
  <c r="P50" i="12"/>
  <c r="P21" i="12"/>
  <c r="P51" i="12"/>
  <c r="P17" i="12"/>
  <c r="P52" i="12"/>
  <c r="P5" i="12"/>
  <c r="P53" i="12"/>
  <c r="P9" i="12"/>
  <c r="P54" i="12"/>
  <c r="P24" i="12"/>
  <c r="P55" i="12"/>
  <c r="P20" i="12"/>
  <c r="P56" i="12"/>
  <c r="P29" i="12"/>
  <c r="P57" i="12"/>
  <c r="P16" i="12"/>
  <c r="P58" i="12"/>
  <c r="P7" i="12"/>
  <c r="P59" i="12"/>
  <c r="P12" i="12"/>
  <c r="P60" i="12"/>
  <c r="P18" i="12"/>
  <c r="P61" i="12"/>
  <c r="P27" i="12"/>
  <c r="P62" i="12"/>
  <c r="P48" i="12"/>
  <c r="R23" i="12"/>
  <c r="R49" i="12"/>
  <c r="R25" i="12"/>
  <c r="R50" i="12"/>
  <c r="R21" i="12"/>
  <c r="R51" i="12"/>
  <c r="R17" i="12"/>
  <c r="R52" i="12"/>
  <c r="R5" i="12"/>
  <c r="R53" i="12"/>
  <c r="R9" i="12"/>
  <c r="R54" i="12"/>
  <c r="R24" i="12"/>
  <c r="R55" i="12"/>
  <c r="R20" i="12"/>
  <c r="R56" i="12"/>
  <c r="R29" i="12"/>
  <c r="R57" i="12"/>
  <c r="R16" i="12"/>
  <c r="R58" i="12"/>
  <c r="R7" i="12"/>
  <c r="R59" i="12"/>
  <c r="R12" i="12"/>
  <c r="R60" i="12"/>
  <c r="R18" i="12"/>
  <c r="R61" i="12"/>
  <c r="R27" i="12"/>
  <c r="R62" i="12"/>
  <c r="R48" i="12"/>
  <c r="F23" i="12"/>
  <c r="F49" i="12"/>
  <c r="F25" i="12"/>
  <c r="F50" i="12"/>
  <c r="F21" i="12"/>
  <c r="F51" i="12"/>
  <c r="F17" i="12"/>
  <c r="F52" i="12"/>
  <c r="F5" i="12"/>
  <c r="F53" i="12"/>
  <c r="F9" i="12"/>
  <c r="F54" i="12"/>
  <c r="F24" i="12"/>
  <c r="F55" i="12"/>
  <c r="F20" i="12"/>
  <c r="F56" i="12"/>
  <c r="F29" i="12"/>
  <c r="F57" i="12"/>
  <c r="F16" i="12"/>
  <c r="F58" i="12"/>
  <c r="F7" i="12"/>
  <c r="F59" i="12"/>
  <c r="F12" i="12"/>
  <c r="F60" i="12"/>
  <c r="F18" i="12"/>
  <c r="F61" i="12"/>
  <c r="F27" i="12"/>
  <c r="F62" i="12"/>
  <c r="F48" i="12"/>
  <c r="J10" i="12"/>
  <c r="J46" i="12"/>
  <c r="J6" i="12"/>
  <c r="J47" i="12"/>
  <c r="J45" i="12"/>
  <c r="L10" i="12"/>
  <c r="L46" i="12"/>
  <c r="L6" i="12"/>
  <c r="L47" i="12"/>
  <c r="L45" i="12"/>
  <c r="N10" i="12"/>
  <c r="N46" i="12"/>
  <c r="N6" i="12"/>
  <c r="N47" i="12"/>
  <c r="N45" i="12"/>
  <c r="P10" i="12"/>
  <c r="P46" i="12"/>
  <c r="P6" i="12"/>
  <c r="P47" i="12"/>
  <c r="P45" i="12"/>
  <c r="R10" i="12"/>
  <c r="R46" i="12"/>
  <c r="R6" i="12"/>
  <c r="R47" i="12"/>
  <c r="R45" i="12"/>
  <c r="C3" i="12"/>
  <c r="C32" i="12"/>
  <c r="K3" i="12"/>
  <c r="K32" i="12"/>
  <c r="K13" i="12"/>
  <c r="K33" i="12"/>
  <c r="K14" i="12"/>
  <c r="K34" i="12"/>
  <c r="K30" i="12"/>
  <c r="K35" i="12"/>
  <c r="K26" i="12"/>
  <c r="K36" i="12"/>
  <c r="K22" i="12"/>
  <c r="K37" i="12"/>
  <c r="K2" i="12"/>
  <c r="K38" i="12"/>
  <c r="K11" i="12"/>
  <c r="K39" i="12"/>
  <c r="K4" i="12"/>
  <c r="K40" i="12"/>
  <c r="K8" i="12"/>
  <c r="K41" i="12"/>
  <c r="K28" i="12"/>
  <c r="K43" i="12"/>
  <c r="K15" i="12"/>
  <c r="K44" i="12"/>
  <c r="K31" i="12"/>
  <c r="M3" i="12"/>
  <c r="M32" i="12"/>
  <c r="M13" i="12"/>
  <c r="M33" i="12"/>
  <c r="M14" i="12"/>
  <c r="M34" i="12"/>
  <c r="M30" i="12"/>
  <c r="M35" i="12"/>
  <c r="M26" i="12"/>
  <c r="M36" i="12"/>
  <c r="M22" i="12"/>
  <c r="M37" i="12"/>
  <c r="M2" i="12"/>
  <c r="M38" i="12"/>
  <c r="M11" i="12"/>
  <c r="M39" i="12"/>
  <c r="M4" i="12"/>
  <c r="M40" i="12"/>
  <c r="M8" i="12"/>
  <c r="M41" i="12"/>
  <c r="M28" i="12"/>
  <c r="M43" i="12"/>
  <c r="M15" i="12"/>
  <c r="M44" i="12"/>
  <c r="M31" i="12"/>
  <c r="R76" i="12"/>
  <c r="Q27" i="12"/>
  <c r="Q76" i="12"/>
  <c r="P76" i="12"/>
  <c r="O27" i="12"/>
  <c r="O76" i="12"/>
  <c r="N76" i="12"/>
  <c r="M27" i="12"/>
  <c r="M76" i="12"/>
  <c r="L27" i="12"/>
  <c r="L76" i="12"/>
  <c r="K27" i="12"/>
  <c r="K76" i="12"/>
  <c r="J27" i="12"/>
  <c r="J76" i="12"/>
  <c r="I27" i="12"/>
  <c r="I76" i="12"/>
  <c r="F76" i="12"/>
  <c r="C76" i="12"/>
  <c r="R75" i="12"/>
  <c r="Q18" i="12"/>
  <c r="Q75" i="12"/>
  <c r="P75" i="12"/>
  <c r="O18" i="12"/>
  <c r="O75" i="12"/>
  <c r="N75" i="12"/>
  <c r="M18" i="12"/>
  <c r="M75" i="12"/>
  <c r="L18" i="12"/>
  <c r="L75" i="12"/>
  <c r="K18" i="12"/>
  <c r="K75" i="12"/>
  <c r="J18" i="12"/>
  <c r="J75" i="12"/>
  <c r="I18" i="12"/>
  <c r="I75" i="12"/>
  <c r="F75" i="12"/>
  <c r="C75" i="12"/>
  <c r="R74" i="12"/>
  <c r="Q12" i="12"/>
  <c r="Q74" i="12"/>
  <c r="P74" i="12"/>
  <c r="O12" i="12"/>
  <c r="O74" i="12"/>
  <c r="N74" i="12"/>
  <c r="M12" i="12"/>
  <c r="M74" i="12"/>
  <c r="L12" i="12"/>
  <c r="L74" i="12"/>
  <c r="K12" i="12"/>
  <c r="K74" i="12"/>
  <c r="J12" i="12"/>
  <c r="J74" i="12"/>
  <c r="I12" i="12"/>
  <c r="I74" i="12"/>
  <c r="F74" i="12"/>
  <c r="C74" i="12"/>
  <c r="R73" i="12"/>
  <c r="Q7" i="12"/>
  <c r="Q73" i="12"/>
  <c r="P73" i="12"/>
  <c r="O7" i="12"/>
  <c r="O73" i="12"/>
  <c r="N73" i="12"/>
  <c r="M7" i="12"/>
  <c r="M73" i="12"/>
  <c r="L7" i="12"/>
  <c r="L73" i="12"/>
  <c r="K7" i="12"/>
  <c r="K73" i="12"/>
  <c r="J7" i="12"/>
  <c r="J73" i="12"/>
  <c r="I7" i="12"/>
  <c r="I73" i="12"/>
  <c r="I25" i="12"/>
  <c r="I64" i="12"/>
  <c r="I21" i="12"/>
  <c r="I65" i="12"/>
  <c r="I17" i="12"/>
  <c r="I66" i="12"/>
  <c r="I5" i="12"/>
  <c r="I67" i="12"/>
  <c r="I9" i="12"/>
  <c r="I68" i="12"/>
  <c r="I24" i="12"/>
  <c r="I69" i="12"/>
  <c r="I20" i="12"/>
  <c r="I70" i="12"/>
  <c r="I16" i="12"/>
  <c r="I72" i="12"/>
  <c r="I63" i="12"/>
  <c r="F73" i="12"/>
  <c r="C73" i="12"/>
  <c r="R72" i="12"/>
  <c r="Q16" i="12"/>
  <c r="Q72" i="12"/>
  <c r="P72" i="12"/>
  <c r="O16" i="12"/>
  <c r="O72" i="12"/>
  <c r="N72" i="12"/>
  <c r="M16" i="12"/>
  <c r="M72" i="12"/>
  <c r="L16" i="12"/>
  <c r="L72" i="12"/>
  <c r="K16" i="12"/>
  <c r="K72" i="12"/>
  <c r="J16" i="12"/>
  <c r="J72" i="12"/>
  <c r="F72" i="12"/>
  <c r="C72" i="12"/>
  <c r="R71" i="12"/>
  <c r="Q29" i="12"/>
  <c r="Q71" i="12"/>
  <c r="Q25" i="12"/>
  <c r="Q64" i="12"/>
  <c r="Q21" i="12"/>
  <c r="Q65" i="12"/>
  <c r="Q17" i="12"/>
  <c r="Q66" i="12"/>
  <c r="Q5" i="12"/>
  <c r="Q67" i="12"/>
  <c r="Q9" i="12"/>
  <c r="Q68" i="12"/>
  <c r="Q24" i="12"/>
  <c r="Q69" i="12"/>
  <c r="Q20" i="12"/>
  <c r="Q70" i="12"/>
  <c r="Q63" i="12"/>
  <c r="P71" i="12"/>
  <c r="O29" i="12"/>
  <c r="O71" i="12"/>
  <c r="N71" i="12"/>
  <c r="M29" i="12"/>
  <c r="M71" i="12"/>
  <c r="L29" i="12"/>
  <c r="L71" i="12"/>
  <c r="K29" i="12"/>
  <c r="K71" i="12"/>
  <c r="J29" i="12"/>
  <c r="J71" i="12"/>
  <c r="I29" i="12"/>
  <c r="I71" i="12"/>
  <c r="F71" i="12"/>
  <c r="E22" i="3"/>
  <c r="D29" i="12"/>
  <c r="D71" i="12"/>
  <c r="C71" i="12"/>
  <c r="H71" i="12"/>
  <c r="R70" i="12"/>
  <c r="P70" i="12"/>
  <c r="O20" i="12"/>
  <c r="O70" i="12"/>
  <c r="O25" i="12"/>
  <c r="O64" i="12"/>
  <c r="O21" i="12"/>
  <c r="O65" i="12"/>
  <c r="O17" i="12"/>
  <c r="O66" i="12"/>
  <c r="O5" i="12"/>
  <c r="O67" i="12"/>
  <c r="O9" i="12"/>
  <c r="O68" i="12"/>
  <c r="O24" i="12"/>
  <c r="O69" i="12"/>
  <c r="O63" i="12"/>
  <c r="N70" i="12"/>
  <c r="M20" i="12"/>
  <c r="M70" i="12"/>
  <c r="L20" i="12"/>
  <c r="L70" i="12"/>
  <c r="K20" i="12"/>
  <c r="K70" i="12"/>
  <c r="J20" i="12"/>
  <c r="J70" i="12"/>
  <c r="F70" i="12"/>
  <c r="C70" i="12"/>
  <c r="R69" i="12"/>
  <c r="P69" i="12"/>
  <c r="N69" i="12"/>
  <c r="M24" i="12"/>
  <c r="M69" i="12"/>
  <c r="L24" i="12"/>
  <c r="L69" i="12"/>
  <c r="K24" i="12"/>
  <c r="K69" i="12"/>
  <c r="J24" i="12"/>
  <c r="J69" i="12"/>
  <c r="F69" i="12"/>
  <c r="C69" i="12"/>
  <c r="R68" i="12"/>
  <c r="P68" i="12"/>
  <c r="N68" i="12"/>
  <c r="M9" i="12"/>
  <c r="M68" i="12"/>
  <c r="L9" i="12"/>
  <c r="L68" i="12"/>
  <c r="K9" i="12"/>
  <c r="K68" i="12"/>
  <c r="J9" i="12"/>
  <c r="J68" i="12"/>
  <c r="F68" i="12"/>
  <c r="C68" i="12"/>
  <c r="R67" i="12"/>
  <c r="P67" i="12"/>
  <c r="N67" i="12"/>
  <c r="M5" i="12"/>
  <c r="M67" i="12"/>
  <c r="L5" i="12"/>
  <c r="L67" i="12"/>
  <c r="K5" i="12"/>
  <c r="K67" i="12"/>
  <c r="J5" i="12"/>
  <c r="J67" i="12"/>
  <c r="F67" i="12"/>
  <c r="C67" i="12"/>
  <c r="R66" i="12"/>
  <c r="P66" i="12"/>
  <c r="N66" i="12"/>
  <c r="M17" i="12"/>
  <c r="M66" i="12"/>
  <c r="L17" i="12"/>
  <c r="L66" i="12"/>
  <c r="K17" i="12"/>
  <c r="K66" i="12"/>
  <c r="J17" i="12"/>
  <c r="J66" i="12"/>
  <c r="F66" i="12"/>
  <c r="C66" i="12"/>
  <c r="R65" i="12"/>
  <c r="P65" i="12"/>
  <c r="N65" i="12"/>
  <c r="M21" i="12"/>
  <c r="M65" i="12"/>
  <c r="L21" i="12"/>
  <c r="L65" i="12"/>
  <c r="K21" i="12"/>
  <c r="K65" i="12"/>
  <c r="J21" i="12"/>
  <c r="J65" i="12"/>
  <c r="F65" i="12"/>
  <c r="C65" i="12"/>
  <c r="R64" i="12"/>
  <c r="R63" i="12"/>
  <c r="P64" i="12"/>
  <c r="P63" i="12"/>
  <c r="N64" i="12"/>
  <c r="N63" i="12"/>
  <c r="M25" i="12"/>
  <c r="M64" i="12"/>
  <c r="M63" i="12"/>
  <c r="L25" i="12"/>
  <c r="L64" i="12"/>
  <c r="L63" i="12"/>
  <c r="K25" i="12"/>
  <c r="K64" i="12"/>
  <c r="K63" i="12"/>
  <c r="J25" i="12"/>
  <c r="J64" i="12"/>
  <c r="J63" i="12"/>
  <c r="F64" i="12"/>
  <c r="C64" i="12"/>
  <c r="F63" i="12"/>
  <c r="Q62" i="12"/>
  <c r="O62" i="12"/>
  <c r="M62" i="12"/>
  <c r="L62" i="12"/>
  <c r="K62" i="12"/>
  <c r="J62" i="12"/>
  <c r="I62" i="12"/>
  <c r="Q61" i="12"/>
  <c r="O61" i="12"/>
  <c r="M61" i="12"/>
  <c r="L61" i="12"/>
  <c r="K61" i="12"/>
  <c r="J61" i="12"/>
  <c r="I61" i="12"/>
  <c r="Q60" i="12"/>
  <c r="O60" i="12"/>
  <c r="M60" i="12"/>
  <c r="L60" i="12"/>
  <c r="K60" i="12"/>
  <c r="J60" i="12"/>
  <c r="I60" i="12"/>
  <c r="Q59" i="12"/>
  <c r="O59" i="12"/>
  <c r="M59" i="12"/>
  <c r="L59" i="12"/>
  <c r="K59" i="12"/>
  <c r="J59" i="12"/>
  <c r="I59" i="12"/>
  <c r="Q58" i="12"/>
  <c r="O58" i="12"/>
  <c r="M58" i="12"/>
  <c r="L58" i="12"/>
  <c r="K58" i="12"/>
  <c r="J58" i="12"/>
  <c r="I58" i="12"/>
  <c r="Q57" i="12"/>
  <c r="O57" i="12"/>
  <c r="M57" i="12"/>
  <c r="L57" i="12"/>
  <c r="K57" i="12"/>
  <c r="J57" i="12"/>
  <c r="I57" i="12"/>
  <c r="Q56" i="12"/>
  <c r="O56" i="12"/>
  <c r="M56" i="12"/>
  <c r="L56" i="12"/>
  <c r="K56" i="12"/>
  <c r="J56" i="12"/>
  <c r="I56" i="12"/>
  <c r="Q55" i="12"/>
  <c r="O55" i="12"/>
  <c r="M55" i="12"/>
  <c r="L55" i="12"/>
  <c r="K55" i="12"/>
  <c r="J55" i="12"/>
  <c r="I55" i="12"/>
  <c r="Q54" i="12"/>
  <c r="O54" i="12"/>
  <c r="M54" i="12"/>
  <c r="L54" i="12"/>
  <c r="K54" i="12"/>
  <c r="J54" i="12"/>
  <c r="I54" i="12"/>
  <c r="Q53" i="12"/>
  <c r="O53" i="12"/>
  <c r="M53" i="12"/>
  <c r="L53" i="12"/>
  <c r="K53" i="12"/>
  <c r="J53" i="12"/>
  <c r="I53" i="12"/>
  <c r="Q52" i="12"/>
  <c r="O52" i="12"/>
  <c r="M52" i="12"/>
  <c r="L52" i="12"/>
  <c r="K52" i="12"/>
  <c r="J52" i="12"/>
  <c r="I52" i="12"/>
  <c r="Q51" i="12"/>
  <c r="O51" i="12"/>
  <c r="M51" i="12"/>
  <c r="L51" i="12"/>
  <c r="K51" i="12"/>
  <c r="J51" i="12"/>
  <c r="I51" i="12"/>
  <c r="Q50" i="12"/>
  <c r="O50" i="12"/>
  <c r="M50" i="12"/>
  <c r="L50" i="12"/>
  <c r="K50" i="12"/>
  <c r="J50" i="12"/>
  <c r="J23" i="12"/>
  <c r="J49" i="12"/>
  <c r="J48" i="12"/>
  <c r="I50" i="12"/>
  <c r="Q23" i="12"/>
  <c r="Q49" i="12"/>
  <c r="Q48" i="12"/>
  <c r="O23" i="12"/>
  <c r="O49" i="12"/>
  <c r="O48" i="12"/>
  <c r="M23" i="12"/>
  <c r="M49" i="12"/>
  <c r="M48" i="12"/>
  <c r="L23" i="12"/>
  <c r="L49" i="12"/>
  <c r="L48" i="12"/>
  <c r="K23" i="12"/>
  <c r="K49" i="12"/>
  <c r="K48" i="12"/>
  <c r="I48" i="12"/>
  <c r="Q6" i="12"/>
  <c r="Q47" i="12"/>
  <c r="O6" i="12"/>
  <c r="O47" i="12"/>
  <c r="M6" i="12"/>
  <c r="M47" i="12"/>
  <c r="K6" i="12"/>
  <c r="K47" i="12"/>
  <c r="I6" i="12"/>
  <c r="I47" i="12"/>
  <c r="F6" i="12"/>
  <c r="F47" i="12"/>
  <c r="C6" i="12"/>
  <c r="C47" i="12"/>
  <c r="Q10" i="12"/>
  <c r="Q46" i="12"/>
  <c r="Q45" i="12"/>
  <c r="O10" i="12"/>
  <c r="O46" i="12"/>
  <c r="O45" i="12"/>
  <c r="M10" i="12"/>
  <c r="M46" i="12"/>
  <c r="M45" i="12"/>
  <c r="K10" i="12"/>
  <c r="K46" i="12"/>
  <c r="K45" i="12"/>
  <c r="I10" i="12"/>
  <c r="I46" i="12"/>
  <c r="I45" i="12"/>
  <c r="F10" i="12"/>
  <c r="F46" i="12"/>
  <c r="C10" i="12"/>
  <c r="C46" i="12"/>
  <c r="F45" i="12"/>
  <c r="R15" i="12"/>
  <c r="R44" i="12"/>
  <c r="Q15" i="12"/>
  <c r="Q44" i="12"/>
  <c r="P15" i="12"/>
  <c r="P44" i="12"/>
  <c r="O15" i="12"/>
  <c r="O44" i="12"/>
  <c r="N15" i="12"/>
  <c r="N44" i="12"/>
  <c r="L15" i="12"/>
  <c r="L44" i="12"/>
  <c r="J15" i="12"/>
  <c r="J44" i="12"/>
  <c r="I15" i="12"/>
  <c r="I44" i="12"/>
  <c r="F15" i="12"/>
  <c r="F44" i="12"/>
  <c r="C15" i="12"/>
  <c r="C44" i="12"/>
  <c r="R28" i="12"/>
  <c r="R43" i="12"/>
  <c r="Q28" i="12"/>
  <c r="Q43" i="12"/>
  <c r="P28" i="12"/>
  <c r="P43" i="12"/>
  <c r="O28" i="12"/>
  <c r="O43" i="12"/>
  <c r="N28" i="12"/>
  <c r="N43" i="12"/>
  <c r="L28" i="12"/>
  <c r="L43" i="12"/>
  <c r="J28" i="12"/>
  <c r="J43" i="12"/>
  <c r="I28" i="12"/>
  <c r="I43" i="12"/>
  <c r="F28" i="12"/>
  <c r="F43" i="12"/>
  <c r="C28" i="12"/>
  <c r="C43" i="12"/>
  <c r="R19" i="12"/>
  <c r="R42" i="12"/>
  <c r="Q19" i="12"/>
  <c r="Q42" i="12"/>
  <c r="P19" i="12"/>
  <c r="P42" i="12"/>
  <c r="O19" i="12"/>
  <c r="O42" i="12"/>
  <c r="N19" i="12"/>
  <c r="N42" i="12"/>
  <c r="M19" i="12"/>
  <c r="M42" i="12"/>
  <c r="L19" i="12"/>
  <c r="L42" i="12"/>
  <c r="K19" i="12"/>
  <c r="K42" i="12"/>
  <c r="J19" i="12"/>
  <c r="J42" i="12"/>
  <c r="I19" i="12"/>
  <c r="I42" i="12"/>
  <c r="F19" i="12"/>
  <c r="F42" i="12"/>
  <c r="C19" i="12"/>
  <c r="C42" i="12"/>
  <c r="R8" i="12"/>
  <c r="R41" i="12"/>
  <c r="Q8" i="12"/>
  <c r="Q41" i="12"/>
  <c r="P8" i="12"/>
  <c r="P41" i="12"/>
  <c r="O8" i="12"/>
  <c r="O41" i="12"/>
  <c r="N8" i="12"/>
  <c r="N41" i="12"/>
  <c r="L8" i="12"/>
  <c r="L41" i="12"/>
  <c r="J8" i="12"/>
  <c r="J41" i="12"/>
  <c r="I8" i="12"/>
  <c r="I41" i="12"/>
  <c r="F8" i="12"/>
  <c r="F41" i="12"/>
  <c r="C8" i="12"/>
  <c r="C41" i="12"/>
  <c r="R4" i="12"/>
  <c r="R40" i="12"/>
  <c r="Q4" i="12"/>
  <c r="Q40" i="12"/>
  <c r="P4" i="12"/>
  <c r="P40" i="12"/>
  <c r="O4" i="12"/>
  <c r="O40" i="12"/>
  <c r="N4" i="12"/>
  <c r="N40" i="12"/>
  <c r="L4" i="12"/>
  <c r="L40" i="12"/>
  <c r="J4" i="12"/>
  <c r="J40" i="12"/>
  <c r="I4" i="12"/>
  <c r="I40" i="12"/>
  <c r="F4" i="12"/>
  <c r="F40" i="12"/>
  <c r="C4" i="12"/>
  <c r="C40" i="12"/>
  <c r="R11" i="12"/>
  <c r="R39" i="12"/>
  <c r="Q11" i="12"/>
  <c r="Q39" i="12"/>
  <c r="P11" i="12"/>
  <c r="P39" i="12"/>
  <c r="O11" i="12"/>
  <c r="O39" i="12"/>
  <c r="N11" i="12"/>
  <c r="N39" i="12"/>
  <c r="L11" i="12"/>
  <c r="L39" i="12"/>
  <c r="J11" i="12"/>
  <c r="J39" i="12"/>
  <c r="I11" i="12"/>
  <c r="I39" i="12"/>
  <c r="F11" i="12"/>
  <c r="F39" i="12"/>
  <c r="C11" i="12"/>
  <c r="C39" i="12"/>
  <c r="R2" i="12"/>
  <c r="R38" i="12"/>
  <c r="Q2" i="12"/>
  <c r="Q38" i="12"/>
  <c r="P2" i="12"/>
  <c r="P38" i="12"/>
  <c r="O2" i="12"/>
  <c r="O38" i="12"/>
  <c r="N2" i="12"/>
  <c r="N38" i="12"/>
  <c r="L2" i="12"/>
  <c r="L38" i="12"/>
  <c r="J2" i="12"/>
  <c r="J38" i="12"/>
  <c r="I2" i="12"/>
  <c r="I38" i="12"/>
  <c r="F2" i="12"/>
  <c r="F38" i="12"/>
  <c r="C2" i="12"/>
  <c r="C38" i="12"/>
  <c r="R22" i="12"/>
  <c r="R37" i="12"/>
  <c r="Q22" i="12"/>
  <c r="Q37" i="12"/>
  <c r="P22" i="12"/>
  <c r="P37" i="12"/>
  <c r="O22" i="12"/>
  <c r="O37" i="12"/>
  <c r="N22" i="12"/>
  <c r="N37" i="12"/>
  <c r="L22" i="12"/>
  <c r="L37" i="12"/>
  <c r="J22" i="12"/>
  <c r="J37" i="12"/>
  <c r="I22" i="12"/>
  <c r="I37" i="12"/>
  <c r="F22" i="12"/>
  <c r="F37" i="12"/>
  <c r="C22" i="12"/>
  <c r="C37" i="12"/>
  <c r="R26" i="12"/>
  <c r="R36" i="12"/>
  <c r="Q26" i="12"/>
  <c r="Q36" i="12"/>
  <c r="P26" i="12"/>
  <c r="P36" i="12"/>
  <c r="O26" i="12"/>
  <c r="O36" i="12"/>
  <c r="N26" i="12"/>
  <c r="N36" i="12"/>
  <c r="L26" i="12"/>
  <c r="L36" i="12"/>
  <c r="J26" i="12"/>
  <c r="J36" i="12"/>
  <c r="I26" i="12"/>
  <c r="I36" i="12"/>
  <c r="F26" i="12"/>
  <c r="F36" i="12"/>
  <c r="C26" i="12"/>
  <c r="C36" i="12"/>
  <c r="R30" i="12"/>
  <c r="R35" i="12"/>
  <c r="Q30" i="12"/>
  <c r="Q35" i="12"/>
  <c r="P30" i="12"/>
  <c r="P35" i="12"/>
  <c r="O30" i="12"/>
  <c r="O35" i="12"/>
  <c r="N30" i="12"/>
  <c r="N35" i="12"/>
  <c r="L30" i="12"/>
  <c r="L35" i="12"/>
  <c r="J30" i="12"/>
  <c r="J35" i="12"/>
  <c r="I30" i="12"/>
  <c r="I35" i="12"/>
  <c r="F30" i="12"/>
  <c r="F35" i="12"/>
  <c r="C30" i="12"/>
  <c r="C35" i="12"/>
  <c r="R14" i="12"/>
  <c r="R34" i="12"/>
  <c r="Q14" i="12"/>
  <c r="Q34" i="12"/>
  <c r="P14" i="12"/>
  <c r="P34" i="12"/>
  <c r="O14" i="12"/>
  <c r="O34" i="12"/>
  <c r="N14" i="12"/>
  <c r="N34" i="12"/>
  <c r="L14" i="12"/>
  <c r="L34" i="12"/>
  <c r="J14" i="12"/>
  <c r="J34" i="12"/>
  <c r="I14" i="12"/>
  <c r="I34" i="12"/>
  <c r="F14" i="12"/>
  <c r="F34" i="12"/>
  <c r="C14" i="12"/>
  <c r="C34" i="12"/>
  <c r="R13" i="12"/>
  <c r="R33" i="12"/>
  <c r="Q13" i="12"/>
  <c r="Q33" i="12"/>
  <c r="Q3" i="12"/>
  <c r="Q32" i="12"/>
  <c r="Q31" i="12"/>
  <c r="P13" i="12"/>
  <c r="P33" i="12"/>
  <c r="O13" i="12"/>
  <c r="O33" i="12"/>
  <c r="N13" i="12"/>
  <c r="N33" i="12"/>
  <c r="L13" i="12"/>
  <c r="L33" i="12"/>
  <c r="J13" i="12"/>
  <c r="J33" i="12"/>
  <c r="I13" i="12"/>
  <c r="I33" i="12"/>
  <c r="F13" i="12"/>
  <c r="F33" i="12"/>
  <c r="C13" i="12"/>
  <c r="C33" i="12"/>
  <c r="R3" i="12"/>
  <c r="R32" i="12"/>
  <c r="R31" i="12"/>
  <c r="P3" i="12"/>
  <c r="P32" i="12"/>
  <c r="P31" i="12"/>
  <c r="O3" i="12"/>
  <c r="O32" i="12"/>
  <c r="O31" i="12"/>
  <c r="N3" i="12"/>
  <c r="N32" i="12"/>
  <c r="N31" i="12"/>
  <c r="L3" i="12"/>
  <c r="L32" i="12"/>
  <c r="L31" i="12"/>
  <c r="J3" i="12"/>
  <c r="J32" i="12"/>
  <c r="J31" i="12"/>
  <c r="I3" i="12"/>
  <c r="I32" i="12"/>
  <c r="I31" i="12"/>
  <c r="F3" i="12"/>
  <c r="F32" i="12"/>
  <c r="F31" i="12"/>
  <c r="E30" i="12"/>
  <c r="D30" i="12"/>
  <c r="H30" i="12"/>
  <c r="H29" i="12"/>
  <c r="E29" i="12"/>
  <c r="D57" i="12"/>
  <c r="E28" i="12"/>
  <c r="D28" i="12"/>
  <c r="D43" i="12"/>
  <c r="E27" i="12"/>
  <c r="G27" i="12"/>
  <c r="D27" i="12"/>
  <c r="D76" i="12"/>
  <c r="D26" i="12"/>
  <c r="H26" i="12"/>
  <c r="E26" i="12"/>
  <c r="G26" i="12"/>
  <c r="D36" i="12"/>
  <c r="E25" i="12"/>
  <c r="G25" i="12"/>
  <c r="E50" i="12"/>
  <c r="D25" i="12"/>
  <c r="D64" i="12"/>
  <c r="E24" i="12"/>
  <c r="G24" i="12"/>
  <c r="D24" i="12"/>
  <c r="D55" i="12"/>
  <c r="E23" i="12"/>
  <c r="G23" i="12"/>
  <c r="E49" i="12"/>
  <c r="D23" i="12"/>
  <c r="D49" i="12"/>
  <c r="E22" i="12"/>
  <c r="G22" i="12"/>
  <c r="E37" i="12"/>
  <c r="D22" i="12"/>
  <c r="H22" i="12"/>
  <c r="E21" i="12"/>
  <c r="G21" i="12"/>
  <c r="D21" i="12"/>
  <c r="D51" i="12"/>
  <c r="E20" i="12"/>
  <c r="G20" i="12"/>
  <c r="E70" i="12"/>
  <c r="D20" i="12"/>
  <c r="D70" i="12"/>
  <c r="E19" i="12"/>
  <c r="G19" i="12"/>
  <c r="E42" i="12"/>
  <c r="D19" i="12"/>
  <c r="D42" i="12"/>
  <c r="E18" i="12"/>
  <c r="G18" i="12"/>
  <c r="D18" i="12"/>
  <c r="D61" i="12"/>
  <c r="E17" i="12"/>
  <c r="G17" i="12"/>
  <c r="E66" i="12"/>
  <c r="D17" i="12"/>
  <c r="D66" i="12"/>
  <c r="E16" i="12"/>
  <c r="G16" i="12"/>
  <c r="E58" i="12"/>
  <c r="D16" i="12"/>
  <c r="D72" i="12"/>
  <c r="E15" i="12"/>
  <c r="G15" i="12"/>
  <c r="E44" i="12"/>
  <c r="D15" i="12"/>
  <c r="D44" i="12"/>
  <c r="E14" i="12"/>
  <c r="G14" i="12"/>
  <c r="E34" i="12"/>
  <c r="D14" i="12"/>
  <c r="D34" i="12"/>
  <c r="E13" i="12"/>
  <c r="G13" i="12"/>
  <c r="E33" i="12"/>
  <c r="D13" i="12"/>
  <c r="H13" i="12"/>
  <c r="E12" i="12"/>
  <c r="G12" i="12"/>
  <c r="E74" i="12"/>
  <c r="D12" i="12"/>
  <c r="D74" i="12"/>
  <c r="E11" i="12"/>
  <c r="G11" i="12"/>
  <c r="E39" i="12"/>
  <c r="D11" i="12"/>
  <c r="H11" i="12"/>
  <c r="E10" i="12"/>
  <c r="G10" i="12"/>
  <c r="E46" i="12"/>
  <c r="D10" i="12"/>
  <c r="D46" i="12"/>
  <c r="E9" i="12"/>
  <c r="G9" i="12"/>
  <c r="E54" i="12"/>
  <c r="D9" i="12"/>
  <c r="D68" i="12"/>
  <c r="E8" i="12"/>
  <c r="G8" i="12"/>
  <c r="E41" i="12"/>
  <c r="D8" i="12"/>
  <c r="D41" i="12"/>
  <c r="E7" i="12"/>
  <c r="G7" i="12"/>
  <c r="D7" i="12"/>
  <c r="D59" i="12"/>
  <c r="E6" i="12"/>
  <c r="G6" i="12"/>
  <c r="E47" i="12"/>
  <c r="D6" i="12"/>
  <c r="D47" i="12"/>
  <c r="E5" i="12"/>
  <c r="G5" i="12"/>
  <c r="D5" i="12"/>
  <c r="D53" i="12"/>
  <c r="E4" i="12"/>
  <c r="G4" i="12"/>
  <c r="E40" i="12"/>
  <c r="D4" i="12"/>
  <c r="D40" i="12"/>
  <c r="E3" i="12"/>
  <c r="G3" i="12"/>
  <c r="E32" i="12"/>
  <c r="D3" i="12"/>
  <c r="D32" i="12"/>
  <c r="E2" i="12"/>
  <c r="G2" i="12"/>
  <c r="E38" i="12"/>
  <c r="D2" i="12"/>
  <c r="D38" i="12"/>
  <c r="E53" i="12"/>
  <c r="E67" i="12"/>
  <c r="E45" i="12"/>
  <c r="E61" i="12"/>
  <c r="E75" i="12"/>
  <c r="H28" i="12"/>
  <c r="D35" i="12"/>
  <c r="D39" i="12"/>
  <c r="H49" i="12"/>
  <c r="E52" i="12"/>
  <c r="H53" i="12"/>
  <c r="E56" i="12"/>
  <c r="H57" i="12"/>
  <c r="E60" i="12"/>
  <c r="G61" i="12"/>
  <c r="E64" i="12"/>
  <c r="E68" i="12"/>
  <c r="E72" i="12"/>
  <c r="E76" i="12"/>
  <c r="E31" i="13"/>
  <c r="D67" i="13"/>
  <c r="D53" i="13"/>
  <c r="H5" i="13"/>
  <c r="H3" i="12"/>
  <c r="H4" i="12"/>
  <c r="H8" i="12"/>
  <c r="E59" i="12"/>
  <c r="E73" i="12"/>
  <c r="E51" i="12"/>
  <c r="E55" i="12"/>
  <c r="E57" i="12"/>
  <c r="E62" i="12"/>
  <c r="E48" i="12"/>
  <c r="E65" i="12"/>
  <c r="E69" i="12"/>
  <c r="H27" i="12"/>
  <c r="G29" i="12"/>
  <c r="E71" i="12"/>
  <c r="E36" i="12"/>
  <c r="D50" i="12"/>
  <c r="D54" i="12"/>
  <c r="D58" i="12"/>
  <c r="D62" i="12"/>
  <c r="D65" i="12"/>
  <c r="D69" i="12"/>
  <c r="D73" i="12"/>
  <c r="H73" i="12"/>
  <c r="E67" i="13"/>
  <c r="E53" i="13"/>
  <c r="H2" i="12"/>
  <c r="H7" i="12"/>
  <c r="H12" i="12"/>
  <c r="G28" i="12"/>
  <c r="E43" i="12"/>
  <c r="D33" i="12"/>
  <c r="D37" i="12"/>
  <c r="D31" i="12"/>
  <c r="H46" i="12"/>
  <c r="H51" i="12"/>
  <c r="H55" i="12"/>
  <c r="G59" i="12"/>
  <c r="H5" i="12"/>
  <c r="H6" i="12"/>
  <c r="H9" i="12"/>
  <c r="D45" i="12"/>
  <c r="H10" i="12"/>
  <c r="H14" i="12"/>
  <c r="H15" i="12"/>
  <c r="H16" i="12"/>
  <c r="H17" i="12"/>
  <c r="H18" i="12"/>
  <c r="H19" i="12"/>
  <c r="H20" i="12"/>
  <c r="H21" i="12"/>
  <c r="H23" i="12"/>
  <c r="H24" i="12"/>
  <c r="H25" i="12"/>
  <c r="G30" i="12"/>
  <c r="E35" i="12"/>
  <c r="E31" i="12"/>
  <c r="D52" i="12"/>
  <c r="D56" i="12"/>
  <c r="D60" i="12"/>
  <c r="D48" i="12"/>
  <c r="D67" i="12"/>
  <c r="D75" i="12"/>
  <c r="D63" i="12"/>
  <c r="H75" i="12"/>
  <c r="D47" i="13"/>
  <c r="H6" i="13"/>
  <c r="H7" i="13"/>
  <c r="D73" i="13"/>
  <c r="D59" i="13"/>
  <c r="H9" i="13"/>
  <c r="D68" i="13"/>
  <c r="D54" i="13"/>
  <c r="H13" i="13"/>
  <c r="H14" i="13"/>
  <c r="H15" i="13"/>
  <c r="E72" i="13"/>
  <c r="E58" i="13"/>
  <c r="H17" i="13"/>
  <c r="D65" i="13"/>
  <c r="D51" i="13"/>
  <c r="D69" i="13"/>
  <c r="D55" i="13"/>
  <c r="D64" i="13"/>
  <c r="D50" i="13"/>
  <c r="H26" i="13"/>
  <c r="D36" i="13"/>
  <c r="H28" i="13"/>
  <c r="D43" i="13"/>
  <c r="D67" i="14"/>
  <c r="D53" i="14"/>
  <c r="D59" i="14"/>
  <c r="D73" i="14"/>
  <c r="D68" i="14"/>
  <c r="D54" i="14"/>
  <c r="D74" i="14"/>
  <c r="D60" i="14"/>
  <c r="D66" i="14"/>
  <c r="D52" i="14"/>
  <c r="D75" i="14"/>
  <c r="D61" i="14"/>
  <c r="D70" i="14"/>
  <c r="D56" i="14"/>
  <c r="D76" i="14"/>
  <c r="D62" i="14"/>
  <c r="D57" i="14"/>
  <c r="D71" i="14"/>
  <c r="E67" i="15"/>
  <c r="G67" i="15"/>
  <c r="E53" i="15"/>
  <c r="G53" i="15"/>
  <c r="E73" i="15"/>
  <c r="G73" i="15"/>
  <c r="E59" i="15"/>
  <c r="G59" i="15"/>
  <c r="E68" i="15"/>
  <c r="G68" i="15"/>
  <c r="E54" i="15"/>
  <c r="G54" i="15"/>
  <c r="G46" i="15"/>
  <c r="G45" i="15"/>
  <c r="E45" i="15"/>
  <c r="E74" i="15"/>
  <c r="G74" i="15"/>
  <c r="E60" i="15"/>
  <c r="G60" i="15"/>
  <c r="E66" i="15"/>
  <c r="G66" i="15"/>
  <c r="E52" i="15"/>
  <c r="G52" i="15"/>
  <c r="E75" i="15"/>
  <c r="G75" i="15"/>
  <c r="E61" i="15"/>
  <c r="G61" i="15"/>
  <c r="E70" i="15"/>
  <c r="G70" i="15"/>
  <c r="E56" i="15"/>
  <c r="G56" i="15"/>
  <c r="G49" i="15"/>
  <c r="E76" i="15"/>
  <c r="G76" i="15"/>
  <c r="E62" i="15"/>
  <c r="G62" i="15"/>
  <c r="E71" i="15"/>
  <c r="G71" i="15"/>
  <c r="E57" i="15"/>
  <c r="G57" i="15"/>
  <c r="H33" i="13"/>
  <c r="G37" i="13"/>
  <c r="G41" i="13"/>
  <c r="H10" i="13"/>
  <c r="D46" i="13"/>
  <c r="D45" i="13"/>
  <c r="H11" i="13"/>
  <c r="D39" i="13"/>
  <c r="H12" i="13"/>
  <c r="D60" i="13"/>
  <c r="D74" i="13"/>
  <c r="D66" i="13"/>
  <c r="D52" i="13"/>
  <c r="E65" i="13"/>
  <c r="E51" i="13"/>
  <c r="E69" i="13"/>
  <c r="E55" i="13"/>
  <c r="E64" i="13"/>
  <c r="E50" i="13"/>
  <c r="E67" i="14"/>
  <c r="E53" i="14"/>
  <c r="E73" i="14"/>
  <c r="E59" i="14"/>
  <c r="E68" i="14"/>
  <c r="E54" i="14"/>
  <c r="E74" i="14"/>
  <c r="E60" i="14"/>
  <c r="H16" i="14"/>
  <c r="E66" i="14"/>
  <c r="E52" i="14"/>
  <c r="E75" i="14"/>
  <c r="E61" i="14"/>
  <c r="H19" i="14"/>
  <c r="E70" i="14"/>
  <c r="E56" i="14"/>
  <c r="H21" i="14"/>
  <c r="H22" i="14"/>
  <c r="H24" i="14"/>
  <c r="H25" i="14"/>
  <c r="H26" i="14"/>
  <c r="E76" i="14"/>
  <c r="E62" i="14"/>
  <c r="H28" i="14"/>
  <c r="E71" i="14"/>
  <c r="E57" i="14"/>
  <c r="H3" i="15"/>
  <c r="D32" i="15"/>
  <c r="H4" i="15"/>
  <c r="D40" i="15"/>
  <c r="H40" i="15"/>
  <c r="H6" i="15"/>
  <c r="D47" i="15"/>
  <c r="H47" i="15"/>
  <c r="H8" i="15"/>
  <c r="D41" i="15"/>
  <c r="H41" i="15"/>
  <c r="D72" i="15"/>
  <c r="H72" i="15"/>
  <c r="D58" i="15"/>
  <c r="H58" i="15"/>
  <c r="D65" i="15"/>
  <c r="H65" i="15"/>
  <c r="D51" i="15"/>
  <c r="H51" i="15"/>
  <c r="D69" i="15"/>
  <c r="H69" i="15"/>
  <c r="D55" i="15"/>
  <c r="H55" i="15"/>
  <c r="D64" i="15"/>
  <c r="D50" i="15"/>
  <c r="H50" i="15"/>
  <c r="H34" i="13"/>
  <c r="G38" i="13"/>
  <c r="G42" i="13"/>
  <c r="H76" i="12"/>
  <c r="G32" i="12"/>
  <c r="E59" i="13"/>
  <c r="E73" i="13"/>
  <c r="G8" i="13"/>
  <c r="E68" i="13"/>
  <c r="E54" i="13"/>
  <c r="E45" i="13"/>
  <c r="E74" i="13"/>
  <c r="E60" i="13"/>
  <c r="E66" i="13"/>
  <c r="E52" i="13"/>
  <c r="D75" i="13"/>
  <c r="D61" i="13"/>
  <c r="D70" i="13"/>
  <c r="D56" i="13"/>
  <c r="H27" i="13"/>
  <c r="D62" i="13"/>
  <c r="D76" i="13"/>
  <c r="H29" i="13"/>
  <c r="D57" i="13"/>
  <c r="D71" i="13"/>
  <c r="H30" i="13"/>
  <c r="D35" i="13"/>
  <c r="D41" i="13"/>
  <c r="D31" i="13"/>
  <c r="D31" i="14"/>
  <c r="D72" i="14"/>
  <c r="D58" i="14"/>
  <c r="D65" i="14"/>
  <c r="D51" i="14"/>
  <c r="D69" i="14"/>
  <c r="D55" i="14"/>
  <c r="D64" i="14"/>
  <c r="D63" i="14"/>
  <c r="D50" i="14"/>
  <c r="D48" i="14"/>
  <c r="G2" i="15"/>
  <c r="G32" i="15"/>
  <c r="G31" i="15"/>
  <c r="E31" i="15"/>
  <c r="G5" i="15"/>
  <c r="G7" i="15"/>
  <c r="G9" i="15"/>
  <c r="G10" i="15"/>
  <c r="G11" i="15"/>
  <c r="G12" i="15"/>
  <c r="E72" i="15"/>
  <c r="G72" i="15"/>
  <c r="E58" i="15"/>
  <c r="G58" i="15"/>
  <c r="E65" i="15"/>
  <c r="G65" i="15"/>
  <c r="E51" i="15"/>
  <c r="G51" i="15"/>
  <c r="E69" i="15"/>
  <c r="G69" i="15"/>
  <c r="E55" i="15"/>
  <c r="G55" i="15"/>
  <c r="E64" i="15"/>
  <c r="E50" i="15"/>
  <c r="G50" i="15"/>
  <c r="G35" i="13"/>
  <c r="G39" i="13"/>
  <c r="G43" i="13"/>
  <c r="G33" i="12"/>
  <c r="H50" i="12"/>
  <c r="H58" i="12"/>
  <c r="H60" i="12"/>
  <c r="H62" i="12"/>
  <c r="G5" i="13"/>
  <c r="G6" i="13"/>
  <c r="H8" i="13"/>
  <c r="D58" i="13"/>
  <c r="D48" i="13"/>
  <c r="D72" i="13"/>
  <c r="E75" i="13"/>
  <c r="E61" i="13"/>
  <c r="H19" i="13"/>
  <c r="E70" i="13"/>
  <c r="E56" i="13"/>
  <c r="H21" i="13"/>
  <c r="H22" i="13"/>
  <c r="H24" i="13"/>
  <c r="H25" i="13"/>
  <c r="G26" i="13"/>
  <c r="E76" i="13"/>
  <c r="G76" i="13"/>
  <c r="E62" i="13"/>
  <c r="G28" i="13"/>
  <c r="E57" i="13"/>
  <c r="E48" i="13"/>
  <c r="E71" i="13"/>
  <c r="H2" i="14"/>
  <c r="E31" i="14"/>
  <c r="H5" i="14"/>
  <c r="H7" i="14"/>
  <c r="H9" i="14"/>
  <c r="H10" i="14"/>
  <c r="H11" i="14"/>
  <c r="H12" i="14"/>
  <c r="H13" i="14"/>
  <c r="H14" i="14"/>
  <c r="H15" i="14"/>
  <c r="E72" i="14"/>
  <c r="E58" i="14"/>
  <c r="H17" i="14"/>
  <c r="H18" i="14"/>
  <c r="H20" i="14"/>
  <c r="E65" i="14"/>
  <c r="E51" i="14"/>
  <c r="H23" i="14"/>
  <c r="E69" i="14"/>
  <c r="E55" i="14"/>
  <c r="E64" i="14"/>
  <c r="E50" i="14"/>
  <c r="E48" i="14"/>
  <c r="H27" i="14"/>
  <c r="H29" i="14"/>
  <c r="H30" i="14"/>
  <c r="H2" i="15"/>
  <c r="D38" i="15"/>
  <c r="H38" i="15"/>
  <c r="H5" i="15"/>
  <c r="D67" i="15"/>
  <c r="H67" i="15"/>
  <c r="D53" i="15"/>
  <c r="H53" i="15"/>
  <c r="H7" i="15"/>
  <c r="D73" i="15"/>
  <c r="H73" i="15"/>
  <c r="D59" i="15"/>
  <c r="H59" i="15"/>
  <c r="H9" i="15"/>
  <c r="D68" i="15"/>
  <c r="H68" i="15"/>
  <c r="D54" i="15"/>
  <c r="H54" i="15"/>
  <c r="H10" i="15"/>
  <c r="D46" i="15"/>
  <c r="H11" i="15"/>
  <c r="D39" i="15"/>
  <c r="H39" i="15"/>
  <c r="H12" i="15"/>
  <c r="D74" i="15"/>
  <c r="H74" i="15"/>
  <c r="D60" i="15"/>
  <c r="H60" i="15"/>
  <c r="D66" i="15"/>
  <c r="H66" i="15"/>
  <c r="D52" i="15"/>
  <c r="H52" i="15"/>
  <c r="D75" i="15"/>
  <c r="H75" i="15"/>
  <c r="D61" i="15"/>
  <c r="H61" i="15"/>
  <c r="D70" i="15"/>
  <c r="H70" i="15"/>
  <c r="D56" i="15"/>
  <c r="H56" i="15"/>
  <c r="H49" i="15"/>
  <c r="D76" i="15"/>
  <c r="H76" i="15"/>
  <c r="D62" i="15"/>
  <c r="H62" i="15"/>
  <c r="D71" i="15"/>
  <c r="H71" i="15"/>
  <c r="D57" i="15"/>
  <c r="H57" i="15"/>
  <c r="G32" i="13"/>
  <c r="H36" i="13"/>
  <c r="G40" i="13"/>
  <c r="G44" i="13"/>
  <c r="H47" i="13"/>
  <c r="G49" i="13"/>
  <c r="G51" i="13"/>
  <c r="G53" i="13"/>
  <c r="H55" i="13"/>
  <c r="H57" i="13"/>
  <c r="H59" i="13"/>
  <c r="G61" i="13"/>
  <c r="G65" i="13"/>
  <c r="G67" i="13"/>
  <c r="G74" i="13"/>
  <c r="G33" i="14"/>
  <c r="H72" i="13"/>
  <c r="G36" i="14"/>
  <c r="G40" i="14"/>
  <c r="G44" i="14"/>
  <c r="H52" i="14"/>
  <c r="H56" i="14"/>
  <c r="G46" i="13"/>
  <c r="H50" i="13"/>
  <c r="H52" i="13"/>
  <c r="H54" i="13"/>
  <c r="H56" i="13"/>
  <c r="G58" i="13"/>
  <c r="G60" i="13"/>
  <c r="H62" i="13"/>
  <c r="H64" i="13"/>
  <c r="H66" i="13"/>
  <c r="G68" i="13"/>
  <c r="H70" i="13"/>
  <c r="H34" i="14"/>
  <c r="H76" i="13"/>
  <c r="G32" i="14"/>
  <c r="G35" i="14"/>
  <c r="H38" i="14"/>
  <c r="H42" i="14"/>
  <c r="H46" i="14"/>
  <c r="G50" i="14"/>
  <c r="G54" i="14"/>
  <c r="H58" i="14"/>
  <c r="G60" i="14"/>
  <c r="H62" i="14"/>
  <c r="H64" i="14"/>
  <c r="G66" i="14"/>
  <c r="H68" i="14"/>
  <c r="G70" i="14"/>
  <c r="H72" i="14"/>
  <c r="H74" i="14"/>
  <c r="G76" i="14"/>
  <c r="G69" i="13"/>
  <c r="G71" i="13"/>
  <c r="H73" i="13"/>
  <c r="G75" i="13"/>
  <c r="H37" i="14"/>
  <c r="H39" i="14"/>
  <c r="H41" i="14"/>
  <c r="H43" i="14"/>
  <c r="G47" i="14"/>
  <c r="H49" i="14"/>
  <c r="G51" i="14"/>
  <c r="H53" i="14"/>
  <c r="G55" i="14"/>
  <c r="G57" i="14"/>
  <c r="G59" i="14"/>
  <c r="G61" i="14"/>
  <c r="H65" i="14"/>
  <c r="H67" i="14"/>
  <c r="G69" i="14"/>
  <c r="H71" i="14"/>
  <c r="H73" i="14"/>
  <c r="H75" i="14"/>
  <c r="G47" i="12"/>
  <c r="G52" i="12"/>
  <c r="G54" i="12"/>
  <c r="G56" i="12"/>
  <c r="G72" i="12"/>
  <c r="G74" i="12"/>
  <c r="G76" i="12"/>
  <c r="C63" i="12"/>
  <c r="H33" i="12"/>
  <c r="H35" i="12"/>
  <c r="G37" i="12"/>
  <c r="G39" i="12"/>
  <c r="G41" i="12"/>
  <c r="H43" i="12"/>
  <c r="G65" i="12"/>
  <c r="G67" i="12"/>
  <c r="G69" i="12"/>
  <c r="C31" i="12"/>
  <c r="C45" i="12"/>
  <c r="G34" i="12"/>
  <c r="G36" i="12"/>
  <c r="H38" i="12"/>
  <c r="H40" i="12"/>
  <c r="H42" i="12"/>
  <c r="G44" i="12"/>
  <c r="G64" i="12"/>
  <c r="H66" i="12"/>
  <c r="G68" i="12"/>
  <c r="H70" i="12"/>
  <c r="G70" i="12"/>
  <c r="G34" i="14"/>
  <c r="G37" i="14"/>
  <c r="G38" i="14"/>
  <c r="G39" i="14"/>
  <c r="G41" i="14"/>
  <c r="G42" i="14"/>
  <c r="G43" i="14"/>
  <c r="G46" i="14"/>
  <c r="G45" i="14"/>
  <c r="G49" i="14"/>
  <c r="G52" i="14"/>
  <c r="G53" i="14"/>
  <c r="G56" i="14"/>
  <c r="G58" i="14"/>
  <c r="G62" i="14"/>
  <c r="G64" i="14"/>
  <c r="G65" i="14"/>
  <c r="G67" i="14"/>
  <c r="G68" i="14"/>
  <c r="G71" i="14"/>
  <c r="G72" i="14"/>
  <c r="G73" i="14"/>
  <c r="G74" i="14"/>
  <c r="G75" i="14"/>
  <c r="H32" i="14"/>
  <c r="H33" i="14"/>
  <c r="H35" i="14"/>
  <c r="H36" i="14"/>
  <c r="H40" i="14"/>
  <c r="H44" i="14"/>
  <c r="H47" i="14"/>
  <c r="H45" i="14"/>
  <c r="H50" i="14"/>
  <c r="H51" i="14"/>
  <c r="H54" i="14"/>
  <c r="H55" i="14"/>
  <c r="H57" i="14"/>
  <c r="H59" i="14"/>
  <c r="H60" i="14"/>
  <c r="H61" i="14"/>
  <c r="H66" i="14"/>
  <c r="H69" i="14"/>
  <c r="H70" i="14"/>
  <c r="H76" i="14"/>
  <c r="H63" i="14"/>
  <c r="G33" i="13"/>
  <c r="G34" i="13"/>
  <c r="G36" i="13"/>
  <c r="G47" i="13"/>
  <c r="G45" i="13"/>
  <c r="G50" i="13"/>
  <c r="G52" i="13"/>
  <c r="G54" i="13"/>
  <c r="G55" i="13"/>
  <c r="G56" i="13"/>
  <c r="G57" i="13"/>
  <c r="G59" i="13"/>
  <c r="G62" i="13"/>
  <c r="G64" i="13"/>
  <c r="G66" i="13"/>
  <c r="G70" i="13"/>
  <c r="G72" i="13"/>
  <c r="G73" i="13"/>
  <c r="H32" i="13"/>
  <c r="H35" i="13"/>
  <c r="H37" i="13"/>
  <c r="H38" i="13"/>
  <c r="H39" i="13"/>
  <c r="H40" i="13"/>
  <c r="H41" i="13"/>
  <c r="H42" i="13"/>
  <c r="H43" i="13"/>
  <c r="H44" i="13"/>
  <c r="H46" i="13"/>
  <c r="H45" i="13"/>
  <c r="H49" i="13"/>
  <c r="H51" i="13"/>
  <c r="H53" i="13"/>
  <c r="H58" i="13"/>
  <c r="H60" i="13"/>
  <c r="H61" i="13"/>
  <c r="H65" i="13"/>
  <c r="H67" i="13"/>
  <c r="H68" i="13"/>
  <c r="H69" i="13"/>
  <c r="H71" i="13"/>
  <c r="H74" i="13"/>
  <c r="H75" i="13"/>
  <c r="G15" i="15"/>
  <c r="G20" i="15"/>
  <c r="G23" i="15"/>
  <c r="G27" i="15"/>
  <c r="G30" i="15"/>
  <c r="G19" i="15"/>
  <c r="G22" i="15"/>
  <c r="G25" i="15"/>
  <c r="G26" i="15"/>
  <c r="G13" i="15"/>
  <c r="G14" i="15"/>
  <c r="G17" i="15"/>
  <c r="G18" i="15"/>
  <c r="G29" i="15"/>
  <c r="G16" i="15"/>
  <c r="G21" i="15"/>
  <c r="G24" i="15"/>
  <c r="G28" i="15"/>
  <c r="G15" i="14"/>
  <c r="G27" i="14"/>
  <c r="G30" i="14"/>
  <c r="G3" i="14"/>
  <c r="G4" i="14"/>
  <c r="G5" i="14"/>
  <c r="G7" i="14"/>
  <c r="G9" i="14"/>
  <c r="G10" i="14"/>
  <c r="G11" i="14"/>
  <c r="G12" i="14"/>
  <c r="G19" i="14"/>
  <c r="G22" i="14"/>
  <c r="G25" i="14"/>
  <c r="G26" i="14"/>
  <c r="G2" i="14"/>
  <c r="H6" i="14"/>
  <c r="G13" i="14"/>
  <c r="G14" i="14"/>
  <c r="G17" i="14"/>
  <c r="G18" i="14"/>
  <c r="G29" i="14"/>
  <c r="G20" i="14"/>
  <c r="G23" i="14"/>
  <c r="G16" i="14"/>
  <c r="G21" i="14"/>
  <c r="G24" i="14"/>
  <c r="G28" i="14"/>
  <c r="G16" i="13"/>
  <c r="G21" i="13"/>
  <c r="G24" i="13"/>
  <c r="G13" i="13"/>
  <c r="G18" i="13"/>
  <c r="G15" i="13"/>
  <c r="G20" i="13"/>
  <c r="G23" i="13"/>
  <c r="G14" i="13"/>
  <c r="G19" i="13"/>
  <c r="G22" i="13"/>
  <c r="G25" i="13"/>
  <c r="G35" i="12"/>
  <c r="G38" i="12"/>
  <c r="G40" i="12"/>
  <c r="G42" i="12"/>
  <c r="G43" i="12"/>
  <c r="G46" i="12"/>
  <c r="G45" i="12"/>
  <c r="G49" i="12"/>
  <c r="G50" i="12"/>
  <c r="G51" i="12"/>
  <c r="G53" i="12"/>
  <c r="G55" i="12"/>
  <c r="G57" i="12"/>
  <c r="G58" i="12"/>
  <c r="G60" i="12"/>
  <c r="G62" i="12"/>
  <c r="G66" i="12"/>
  <c r="G71" i="12"/>
  <c r="G73" i="12"/>
  <c r="G75" i="12"/>
  <c r="H32" i="12"/>
  <c r="H34" i="12"/>
  <c r="H36" i="12"/>
  <c r="H37" i="12"/>
  <c r="H39" i="12"/>
  <c r="H41" i="12"/>
  <c r="H44" i="12"/>
  <c r="H47" i="12"/>
  <c r="H45" i="12"/>
  <c r="H52" i="12"/>
  <c r="H54" i="12"/>
  <c r="H56" i="12"/>
  <c r="H59" i="12"/>
  <c r="H61" i="12"/>
  <c r="H64" i="12"/>
  <c r="H65" i="12"/>
  <c r="H67" i="12"/>
  <c r="H68" i="12"/>
  <c r="H69" i="12"/>
  <c r="H72" i="12"/>
  <c r="H74" i="12"/>
  <c r="R27" i="7"/>
  <c r="R76" i="7"/>
  <c r="S76" i="43"/>
  <c r="Q27" i="7"/>
  <c r="Q76" i="7"/>
  <c r="R76" i="43"/>
  <c r="P27" i="7"/>
  <c r="P76" i="7"/>
  <c r="Q76" i="43"/>
  <c r="O27" i="7"/>
  <c r="O76" i="7"/>
  <c r="P76" i="43"/>
  <c r="N27" i="7"/>
  <c r="N76" i="7"/>
  <c r="O76" i="43"/>
  <c r="M27" i="7"/>
  <c r="M76" i="7"/>
  <c r="N76" i="43"/>
  <c r="L27" i="7"/>
  <c r="L76" i="7"/>
  <c r="M76" i="43"/>
  <c r="K27" i="7"/>
  <c r="K76" i="7"/>
  <c r="L76" i="43"/>
  <c r="J27" i="7"/>
  <c r="J76" i="7"/>
  <c r="K76" i="43"/>
  <c r="I27" i="7"/>
  <c r="I76" i="7"/>
  <c r="J76" i="43"/>
  <c r="F27" i="7"/>
  <c r="F76" i="7"/>
  <c r="G76" i="43"/>
  <c r="C27" i="7"/>
  <c r="C76" i="7"/>
  <c r="D76" i="43"/>
  <c r="R18" i="7"/>
  <c r="R75" i="7"/>
  <c r="S75" i="43"/>
  <c r="Q18" i="7"/>
  <c r="Q75" i="7"/>
  <c r="R75" i="43"/>
  <c r="P18" i="7"/>
  <c r="P75" i="7"/>
  <c r="Q75" i="43"/>
  <c r="O18" i="7"/>
  <c r="O75" i="7"/>
  <c r="P75" i="43"/>
  <c r="N18" i="7"/>
  <c r="N75" i="7"/>
  <c r="O75" i="43"/>
  <c r="M18" i="7"/>
  <c r="M75" i="7"/>
  <c r="N75" i="43"/>
  <c r="L18" i="7"/>
  <c r="L75" i="7"/>
  <c r="M75" i="43"/>
  <c r="K18" i="7"/>
  <c r="K75" i="7"/>
  <c r="L75" i="43"/>
  <c r="J18" i="7"/>
  <c r="J75" i="7"/>
  <c r="K75" i="43"/>
  <c r="I18" i="7"/>
  <c r="I75" i="7"/>
  <c r="J75" i="43"/>
  <c r="F18" i="7"/>
  <c r="F75" i="7"/>
  <c r="G75" i="43"/>
  <c r="C18" i="7"/>
  <c r="C75" i="7"/>
  <c r="D75" i="43"/>
  <c r="R12" i="7"/>
  <c r="R74" i="7"/>
  <c r="S74" i="43"/>
  <c r="Q12" i="7"/>
  <c r="Q74" i="7"/>
  <c r="R74" i="43"/>
  <c r="P12" i="7"/>
  <c r="P74" i="7"/>
  <c r="Q74" i="43"/>
  <c r="O12" i="7"/>
  <c r="O74" i="7"/>
  <c r="P74" i="43"/>
  <c r="N12" i="7"/>
  <c r="N74" i="7"/>
  <c r="O74" i="43"/>
  <c r="M12" i="7"/>
  <c r="M74" i="7"/>
  <c r="N74" i="43"/>
  <c r="L12" i="7"/>
  <c r="L74" i="7"/>
  <c r="M74" i="43"/>
  <c r="K12" i="7"/>
  <c r="K74" i="7"/>
  <c r="L74" i="43"/>
  <c r="J12" i="7"/>
  <c r="J74" i="7"/>
  <c r="K74" i="43"/>
  <c r="I12" i="7"/>
  <c r="I74" i="7"/>
  <c r="J74" i="43"/>
  <c r="F12" i="7"/>
  <c r="F74" i="7"/>
  <c r="G74" i="43"/>
  <c r="C12" i="7"/>
  <c r="C74" i="7"/>
  <c r="D74" i="43"/>
  <c r="R7" i="7"/>
  <c r="R73" i="7"/>
  <c r="S73" i="43"/>
  <c r="Q7" i="7"/>
  <c r="Q73" i="7"/>
  <c r="R73" i="43"/>
  <c r="P7" i="7"/>
  <c r="P73" i="7"/>
  <c r="Q73" i="43"/>
  <c r="O7" i="7"/>
  <c r="O73" i="7"/>
  <c r="P73" i="43"/>
  <c r="N7" i="7"/>
  <c r="N73" i="7"/>
  <c r="O73" i="43"/>
  <c r="M7" i="7"/>
  <c r="M73" i="7"/>
  <c r="N73" i="43"/>
  <c r="L7" i="7"/>
  <c r="L73" i="7"/>
  <c r="M73" i="43"/>
  <c r="K7" i="7"/>
  <c r="K73" i="7"/>
  <c r="L73" i="43"/>
  <c r="J7" i="7"/>
  <c r="J73" i="7"/>
  <c r="K73" i="43"/>
  <c r="I7" i="7"/>
  <c r="I73" i="7"/>
  <c r="J73" i="43"/>
  <c r="F7" i="7"/>
  <c r="F73" i="7"/>
  <c r="G73" i="43"/>
  <c r="C7" i="7"/>
  <c r="C73" i="7"/>
  <c r="D73" i="43"/>
  <c r="R16" i="7"/>
  <c r="R72" i="7"/>
  <c r="S72" i="43"/>
  <c r="Q16" i="7"/>
  <c r="Q72" i="7"/>
  <c r="R72" i="43"/>
  <c r="P16" i="7"/>
  <c r="P72" i="7"/>
  <c r="Q72" i="43"/>
  <c r="O16" i="7"/>
  <c r="O72" i="7"/>
  <c r="P72" i="43"/>
  <c r="N16" i="7"/>
  <c r="N72" i="7"/>
  <c r="O72" i="43"/>
  <c r="M16" i="7"/>
  <c r="M72" i="7"/>
  <c r="N72" i="43"/>
  <c r="L16" i="7"/>
  <c r="L72" i="7"/>
  <c r="M72" i="43"/>
  <c r="K16" i="7"/>
  <c r="K72" i="7"/>
  <c r="L72" i="43"/>
  <c r="J16" i="7"/>
  <c r="J72" i="7"/>
  <c r="K72" i="43"/>
  <c r="I16" i="7"/>
  <c r="I72" i="7"/>
  <c r="J72" i="43"/>
  <c r="F16" i="7"/>
  <c r="F72" i="7"/>
  <c r="G72" i="43"/>
  <c r="C16" i="7"/>
  <c r="C72" i="7"/>
  <c r="D72" i="43"/>
  <c r="R29" i="7"/>
  <c r="R71" i="7"/>
  <c r="S71" i="43"/>
  <c r="Q29" i="7"/>
  <c r="Q71" i="7"/>
  <c r="R71" i="43"/>
  <c r="P29" i="7"/>
  <c r="P71" i="7"/>
  <c r="Q71" i="43"/>
  <c r="O29" i="7"/>
  <c r="O71" i="7"/>
  <c r="P71" i="43"/>
  <c r="N29" i="7"/>
  <c r="N71" i="7"/>
  <c r="O71" i="43"/>
  <c r="M29" i="7"/>
  <c r="M71" i="7"/>
  <c r="N71" i="43"/>
  <c r="L29" i="7"/>
  <c r="L71" i="7"/>
  <c r="M71" i="43"/>
  <c r="K29" i="7"/>
  <c r="K71" i="7"/>
  <c r="L71" i="43"/>
  <c r="J29" i="7"/>
  <c r="J71" i="7"/>
  <c r="K71" i="43"/>
  <c r="I29" i="7"/>
  <c r="I71" i="7"/>
  <c r="J71" i="43"/>
  <c r="F29" i="7"/>
  <c r="F71" i="7"/>
  <c r="G71" i="43"/>
  <c r="C29" i="7"/>
  <c r="C71" i="7"/>
  <c r="D71" i="43"/>
  <c r="R20" i="7"/>
  <c r="R70" i="7"/>
  <c r="S70" i="43"/>
  <c r="Q20" i="7"/>
  <c r="Q70" i="7"/>
  <c r="R70" i="43"/>
  <c r="P20" i="7"/>
  <c r="P70" i="7"/>
  <c r="Q70" i="43"/>
  <c r="O20" i="7"/>
  <c r="O70" i="7"/>
  <c r="P70" i="43"/>
  <c r="N20" i="7"/>
  <c r="N70" i="7"/>
  <c r="O70" i="43"/>
  <c r="M20" i="7"/>
  <c r="M70" i="7"/>
  <c r="N70" i="43"/>
  <c r="L20" i="7"/>
  <c r="L70" i="7"/>
  <c r="M70" i="43"/>
  <c r="K20" i="7"/>
  <c r="K70" i="7"/>
  <c r="L70" i="43"/>
  <c r="J20" i="7"/>
  <c r="J70" i="7"/>
  <c r="K70" i="43"/>
  <c r="I20" i="7"/>
  <c r="I70" i="7"/>
  <c r="J70" i="43"/>
  <c r="F20" i="7"/>
  <c r="F70" i="7"/>
  <c r="G70" i="43"/>
  <c r="C20" i="7"/>
  <c r="C70" i="7"/>
  <c r="D70" i="43"/>
  <c r="R24" i="7"/>
  <c r="R69" i="7"/>
  <c r="S69" i="43"/>
  <c r="Q24" i="7"/>
  <c r="Q69" i="7"/>
  <c r="R69" i="43"/>
  <c r="P24" i="7"/>
  <c r="P69" i="7"/>
  <c r="Q69" i="43"/>
  <c r="O24" i="7"/>
  <c r="O69" i="7"/>
  <c r="P69" i="43"/>
  <c r="N24" i="7"/>
  <c r="N69" i="7"/>
  <c r="O69" i="43"/>
  <c r="M24" i="7"/>
  <c r="M69" i="7"/>
  <c r="N69" i="43"/>
  <c r="L24" i="7"/>
  <c r="L69" i="7"/>
  <c r="M69" i="43"/>
  <c r="K24" i="7"/>
  <c r="K69" i="7"/>
  <c r="L69" i="43"/>
  <c r="J24" i="7"/>
  <c r="J69" i="7"/>
  <c r="K69" i="43"/>
  <c r="I24" i="7"/>
  <c r="I69" i="7"/>
  <c r="J69" i="43"/>
  <c r="F24" i="7"/>
  <c r="F69" i="7"/>
  <c r="G69" i="43"/>
  <c r="C24" i="7"/>
  <c r="C69" i="7"/>
  <c r="D69" i="43"/>
  <c r="R9" i="7"/>
  <c r="R68" i="7"/>
  <c r="S68" i="43"/>
  <c r="Q9" i="7"/>
  <c r="Q68" i="7"/>
  <c r="R68" i="43"/>
  <c r="P9" i="7"/>
  <c r="P68" i="7"/>
  <c r="Q68" i="43"/>
  <c r="O9" i="7"/>
  <c r="O68" i="7"/>
  <c r="P68" i="43"/>
  <c r="N9" i="7"/>
  <c r="N68" i="7"/>
  <c r="O68" i="43"/>
  <c r="M9" i="7"/>
  <c r="M68" i="7"/>
  <c r="N68" i="43"/>
  <c r="L9" i="7"/>
  <c r="L68" i="7"/>
  <c r="M68" i="43"/>
  <c r="K9" i="7"/>
  <c r="K68" i="7"/>
  <c r="L68" i="43"/>
  <c r="J9" i="7"/>
  <c r="J68" i="7"/>
  <c r="K68" i="43"/>
  <c r="I9" i="7"/>
  <c r="I68" i="7"/>
  <c r="J68" i="43"/>
  <c r="F9" i="7"/>
  <c r="F68" i="7"/>
  <c r="G68" i="43"/>
  <c r="C9" i="7"/>
  <c r="C68" i="7"/>
  <c r="D68" i="43"/>
  <c r="R5" i="7"/>
  <c r="R67" i="7"/>
  <c r="S67" i="43"/>
  <c r="Q5" i="7"/>
  <c r="Q67" i="7"/>
  <c r="R67" i="43"/>
  <c r="P5" i="7"/>
  <c r="P67" i="7"/>
  <c r="Q67" i="43"/>
  <c r="O5" i="7"/>
  <c r="O67" i="7"/>
  <c r="P67" i="43"/>
  <c r="N5" i="7"/>
  <c r="N67" i="7"/>
  <c r="O67" i="43"/>
  <c r="M5" i="7"/>
  <c r="M67" i="7"/>
  <c r="N67" i="43"/>
  <c r="L5" i="7"/>
  <c r="L67" i="7"/>
  <c r="M67" i="43"/>
  <c r="K5" i="7"/>
  <c r="K67" i="7"/>
  <c r="L67" i="43"/>
  <c r="J5" i="7"/>
  <c r="J67" i="7"/>
  <c r="K67" i="43"/>
  <c r="I5" i="7"/>
  <c r="I67" i="7"/>
  <c r="J67" i="43"/>
  <c r="F5" i="7"/>
  <c r="F67" i="7"/>
  <c r="G67" i="43"/>
  <c r="C5" i="7"/>
  <c r="C67" i="7"/>
  <c r="D67" i="43"/>
  <c r="R17" i="7"/>
  <c r="R66" i="7"/>
  <c r="S66" i="43"/>
  <c r="Q17" i="7"/>
  <c r="Q66" i="7"/>
  <c r="R66" i="43"/>
  <c r="P17" i="7"/>
  <c r="P66" i="7"/>
  <c r="Q66" i="43"/>
  <c r="O17" i="7"/>
  <c r="O66" i="7"/>
  <c r="P66" i="43"/>
  <c r="N17" i="7"/>
  <c r="N66" i="7"/>
  <c r="O66" i="43"/>
  <c r="M17" i="7"/>
  <c r="M66" i="7"/>
  <c r="N66" i="43"/>
  <c r="L17" i="7"/>
  <c r="L66" i="7"/>
  <c r="M66" i="43"/>
  <c r="K17" i="7"/>
  <c r="K66" i="7"/>
  <c r="L66" i="43"/>
  <c r="J17" i="7"/>
  <c r="J66" i="7"/>
  <c r="K66" i="43"/>
  <c r="I17" i="7"/>
  <c r="I66" i="7"/>
  <c r="J66" i="43"/>
  <c r="F17" i="7"/>
  <c r="F66" i="7"/>
  <c r="G66" i="43"/>
  <c r="C17" i="7"/>
  <c r="C66" i="7"/>
  <c r="D66" i="43"/>
  <c r="R21" i="7"/>
  <c r="R65" i="7"/>
  <c r="S65" i="43"/>
  <c r="Q21" i="7"/>
  <c r="Q65" i="7"/>
  <c r="R65" i="43"/>
  <c r="P21" i="7"/>
  <c r="P65" i="7"/>
  <c r="Q65" i="43"/>
  <c r="O21" i="7"/>
  <c r="O65" i="7"/>
  <c r="P65" i="43"/>
  <c r="N21" i="7"/>
  <c r="N65" i="7"/>
  <c r="O65" i="43"/>
  <c r="M21" i="7"/>
  <c r="M65" i="7"/>
  <c r="N65" i="43"/>
  <c r="L21" i="7"/>
  <c r="L65" i="7"/>
  <c r="M65" i="43"/>
  <c r="K21" i="7"/>
  <c r="K65" i="7"/>
  <c r="L65" i="43"/>
  <c r="J21" i="7"/>
  <c r="J65" i="7"/>
  <c r="K65" i="43"/>
  <c r="I21" i="7"/>
  <c r="I65" i="7"/>
  <c r="J65" i="43"/>
  <c r="F21" i="7"/>
  <c r="F65" i="7"/>
  <c r="G65" i="43"/>
  <c r="C21" i="7"/>
  <c r="C65" i="7"/>
  <c r="D65" i="43"/>
  <c r="R25" i="7"/>
  <c r="R64" i="7"/>
  <c r="S64" i="43"/>
  <c r="Q25" i="7"/>
  <c r="Q64" i="7"/>
  <c r="R64" i="43"/>
  <c r="P25" i="7"/>
  <c r="P64" i="7"/>
  <c r="Q64" i="43"/>
  <c r="O25" i="7"/>
  <c r="O64" i="7"/>
  <c r="P64" i="43"/>
  <c r="P63" i="43"/>
  <c r="N25" i="7"/>
  <c r="N64" i="7"/>
  <c r="O64" i="43"/>
  <c r="M25" i="7"/>
  <c r="M64" i="7"/>
  <c r="N64" i="43"/>
  <c r="L25" i="7"/>
  <c r="L64" i="7"/>
  <c r="M64" i="43"/>
  <c r="K25" i="7"/>
  <c r="K64" i="7"/>
  <c r="L64" i="43"/>
  <c r="L63" i="43"/>
  <c r="J25" i="7"/>
  <c r="J64" i="7"/>
  <c r="K64" i="43"/>
  <c r="I25" i="7"/>
  <c r="I64" i="7"/>
  <c r="J64" i="43"/>
  <c r="F25" i="7"/>
  <c r="F64" i="7"/>
  <c r="G64" i="43"/>
  <c r="C25" i="7"/>
  <c r="C64" i="7"/>
  <c r="D64" i="43"/>
  <c r="D63" i="43"/>
  <c r="R62" i="7"/>
  <c r="S62" i="43"/>
  <c r="Q62" i="7"/>
  <c r="R62" i="43"/>
  <c r="P62" i="7"/>
  <c r="Q62" i="43"/>
  <c r="O62" i="7"/>
  <c r="P62" i="43"/>
  <c r="N62" i="7"/>
  <c r="O62" i="43"/>
  <c r="M62" i="7"/>
  <c r="N62" i="43"/>
  <c r="L62" i="7"/>
  <c r="M62" i="43"/>
  <c r="K62" i="7"/>
  <c r="L62" i="43"/>
  <c r="J62" i="7"/>
  <c r="K62" i="43"/>
  <c r="I62" i="7"/>
  <c r="J62" i="43"/>
  <c r="F62" i="7"/>
  <c r="G62" i="43"/>
  <c r="C62" i="7"/>
  <c r="D62" i="43"/>
  <c r="R61" i="7"/>
  <c r="S61" i="43"/>
  <c r="Q61" i="7"/>
  <c r="R61" i="43"/>
  <c r="P61" i="7"/>
  <c r="Q61" i="43"/>
  <c r="O61" i="7"/>
  <c r="P61" i="43"/>
  <c r="N61" i="7"/>
  <c r="O61" i="43"/>
  <c r="M61" i="7"/>
  <c r="N61" i="43"/>
  <c r="L61" i="7"/>
  <c r="M61" i="43"/>
  <c r="K61" i="7"/>
  <c r="L61" i="43"/>
  <c r="J61" i="7"/>
  <c r="K61" i="43"/>
  <c r="I61" i="7"/>
  <c r="J61" i="43"/>
  <c r="F61" i="7"/>
  <c r="G61" i="43"/>
  <c r="C61" i="7"/>
  <c r="D61" i="43"/>
  <c r="R60" i="7"/>
  <c r="S60" i="43"/>
  <c r="Q60" i="7"/>
  <c r="R60" i="43"/>
  <c r="P60" i="7"/>
  <c r="Q60" i="43"/>
  <c r="O60" i="7"/>
  <c r="P60" i="43"/>
  <c r="N60" i="7"/>
  <c r="O60" i="43"/>
  <c r="M60" i="7"/>
  <c r="N60" i="43"/>
  <c r="L60" i="7"/>
  <c r="M60" i="43"/>
  <c r="K60" i="7"/>
  <c r="L60" i="43"/>
  <c r="J60" i="7"/>
  <c r="K60" i="43"/>
  <c r="I60" i="7"/>
  <c r="J60" i="43"/>
  <c r="F60" i="7"/>
  <c r="G60" i="43"/>
  <c r="C60" i="7"/>
  <c r="D60" i="43"/>
  <c r="R59" i="7"/>
  <c r="S59" i="43"/>
  <c r="Q59" i="7"/>
  <c r="R59" i="43"/>
  <c r="P59" i="7"/>
  <c r="Q59" i="43"/>
  <c r="O59" i="7"/>
  <c r="P59" i="43"/>
  <c r="N59" i="7"/>
  <c r="O59" i="43"/>
  <c r="M59" i="7"/>
  <c r="N59" i="43"/>
  <c r="L59" i="7"/>
  <c r="M59" i="43"/>
  <c r="K59" i="7"/>
  <c r="L59" i="43"/>
  <c r="J59" i="7"/>
  <c r="K59" i="43"/>
  <c r="I59" i="7"/>
  <c r="J59" i="43"/>
  <c r="F59" i="7"/>
  <c r="G59" i="43"/>
  <c r="C59" i="7"/>
  <c r="D59" i="43"/>
  <c r="R58" i="7"/>
  <c r="S58" i="43"/>
  <c r="Q58" i="7"/>
  <c r="R58" i="43"/>
  <c r="P58" i="7"/>
  <c r="Q58" i="43"/>
  <c r="O58" i="7"/>
  <c r="P58" i="43"/>
  <c r="N58" i="7"/>
  <c r="O58" i="43"/>
  <c r="M58" i="7"/>
  <c r="N58" i="43"/>
  <c r="L58" i="7"/>
  <c r="M58" i="43"/>
  <c r="K58" i="7"/>
  <c r="L58" i="43"/>
  <c r="J58" i="7"/>
  <c r="K58" i="43"/>
  <c r="I58" i="7"/>
  <c r="J58" i="43"/>
  <c r="F58" i="7"/>
  <c r="G58" i="43"/>
  <c r="C58" i="7"/>
  <c r="D58" i="43"/>
  <c r="R57" i="7"/>
  <c r="S57" i="43"/>
  <c r="Q57" i="7"/>
  <c r="R57" i="43"/>
  <c r="P57" i="7"/>
  <c r="Q57" i="43"/>
  <c r="O57" i="7"/>
  <c r="P57" i="43"/>
  <c r="N57" i="7"/>
  <c r="O57" i="43"/>
  <c r="M57" i="7"/>
  <c r="N57" i="43"/>
  <c r="L57" i="7"/>
  <c r="M57" i="43"/>
  <c r="K57" i="7"/>
  <c r="L57" i="43"/>
  <c r="J57" i="7"/>
  <c r="K57" i="43"/>
  <c r="I57" i="7"/>
  <c r="J57" i="43"/>
  <c r="F57" i="7"/>
  <c r="G57" i="43"/>
  <c r="C57" i="7"/>
  <c r="D57" i="43"/>
  <c r="R56" i="7"/>
  <c r="S56" i="43"/>
  <c r="Q56" i="7"/>
  <c r="R56" i="43"/>
  <c r="P56" i="7"/>
  <c r="Q56" i="43"/>
  <c r="O56" i="7"/>
  <c r="P56" i="43"/>
  <c r="N56" i="7"/>
  <c r="O56" i="43"/>
  <c r="M56" i="7"/>
  <c r="N56" i="43"/>
  <c r="L56" i="7"/>
  <c r="M56" i="43"/>
  <c r="K56" i="7"/>
  <c r="L56" i="43"/>
  <c r="J56" i="7"/>
  <c r="K56" i="43"/>
  <c r="I56" i="7"/>
  <c r="J56" i="43"/>
  <c r="F56" i="7"/>
  <c r="G56" i="43"/>
  <c r="C56" i="7"/>
  <c r="D56" i="43"/>
  <c r="R55" i="7"/>
  <c r="S55" i="43"/>
  <c r="Q55" i="7"/>
  <c r="R55" i="43"/>
  <c r="P55" i="7"/>
  <c r="Q55" i="43"/>
  <c r="O55" i="7"/>
  <c r="P55" i="43"/>
  <c r="N55" i="7"/>
  <c r="O55" i="43"/>
  <c r="M55" i="7"/>
  <c r="N55" i="43"/>
  <c r="L55" i="7"/>
  <c r="M55" i="43"/>
  <c r="K55" i="7"/>
  <c r="L55" i="43"/>
  <c r="J55" i="7"/>
  <c r="K55" i="43"/>
  <c r="I55" i="7"/>
  <c r="J55" i="43"/>
  <c r="F55" i="7"/>
  <c r="G55" i="43"/>
  <c r="C55" i="7"/>
  <c r="D55" i="43"/>
  <c r="R54" i="7"/>
  <c r="S54" i="43"/>
  <c r="Q54" i="7"/>
  <c r="R54" i="43"/>
  <c r="P54" i="7"/>
  <c r="Q54" i="43"/>
  <c r="O54" i="7"/>
  <c r="P54" i="43"/>
  <c r="N54" i="7"/>
  <c r="O54" i="43"/>
  <c r="M54" i="7"/>
  <c r="N54" i="43"/>
  <c r="L54" i="7"/>
  <c r="M54" i="43"/>
  <c r="K54" i="7"/>
  <c r="L54" i="43"/>
  <c r="J54" i="7"/>
  <c r="K54" i="43"/>
  <c r="I54" i="7"/>
  <c r="J54" i="43"/>
  <c r="F54" i="7"/>
  <c r="G54" i="43"/>
  <c r="C54" i="7"/>
  <c r="D54" i="43"/>
  <c r="R53" i="7"/>
  <c r="S53" i="43"/>
  <c r="Q53" i="7"/>
  <c r="R53" i="43"/>
  <c r="P53" i="7"/>
  <c r="Q53" i="43"/>
  <c r="O53" i="7"/>
  <c r="P53" i="43"/>
  <c r="N53" i="7"/>
  <c r="O53" i="43"/>
  <c r="M53" i="7"/>
  <c r="N53" i="43"/>
  <c r="L53" i="7"/>
  <c r="M53" i="43"/>
  <c r="K53" i="7"/>
  <c r="L53" i="43"/>
  <c r="J53" i="7"/>
  <c r="K53" i="43"/>
  <c r="I53" i="7"/>
  <c r="J53" i="43"/>
  <c r="F53" i="7"/>
  <c r="G53" i="43"/>
  <c r="C53" i="7"/>
  <c r="D53" i="43"/>
  <c r="R52" i="7"/>
  <c r="S52" i="43"/>
  <c r="Q52" i="7"/>
  <c r="R52" i="43"/>
  <c r="P52" i="7"/>
  <c r="Q52" i="43"/>
  <c r="O52" i="7"/>
  <c r="P52" i="43"/>
  <c r="N52" i="7"/>
  <c r="O52" i="43"/>
  <c r="M52" i="7"/>
  <c r="N52" i="43"/>
  <c r="L52" i="7"/>
  <c r="M52" i="43"/>
  <c r="K52" i="7"/>
  <c r="L52" i="43"/>
  <c r="J52" i="7"/>
  <c r="K52" i="43"/>
  <c r="I52" i="7"/>
  <c r="J52" i="43"/>
  <c r="F52" i="7"/>
  <c r="G52" i="43"/>
  <c r="C52" i="7"/>
  <c r="D52" i="43"/>
  <c r="R51" i="7"/>
  <c r="S51" i="43"/>
  <c r="Q51" i="7"/>
  <c r="R51" i="43"/>
  <c r="P51" i="7"/>
  <c r="Q51" i="43"/>
  <c r="O51" i="7"/>
  <c r="P51" i="43"/>
  <c r="N51" i="7"/>
  <c r="O51" i="43"/>
  <c r="M51" i="7"/>
  <c r="N51" i="43"/>
  <c r="L51" i="7"/>
  <c r="M51" i="43"/>
  <c r="K51" i="7"/>
  <c r="L51" i="43"/>
  <c r="J51" i="7"/>
  <c r="K51" i="43"/>
  <c r="I51" i="7"/>
  <c r="J51" i="43"/>
  <c r="F51" i="7"/>
  <c r="G51" i="43"/>
  <c r="C51" i="7"/>
  <c r="D51" i="43"/>
  <c r="R50" i="7"/>
  <c r="S50" i="43"/>
  <c r="Q50" i="7"/>
  <c r="R50" i="43"/>
  <c r="P50" i="7"/>
  <c r="Q50" i="43"/>
  <c r="O50" i="7"/>
  <c r="P50" i="43"/>
  <c r="N50" i="7"/>
  <c r="O50" i="43"/>
  <c r="M50" i="7"/>
  <c r="N50" i="43"/>
  <c r="L50" i="7"/>
  <c r="M50" i="43"/>
  <c r="K50" i="7"/>
  <c r="L50" i="43"/>
  <c r="J50" i="7"/>
  <c r="K50" i="43"/>
  <c r="I50" i="7"/>
  <c r="J50" i="43"/>
  <c r="F50" i="7"/>
  <c r="G50" i="43"/>
  <c r="C50" i="7"/>
  <c r="D50" i="43"/>
  <c r="R23" i="7"/>
  <c r="R49" i="7"/>
  <c r="S49" i="43"/>
  <c r="Q23" i="7"/>
  <c r="Q49" i="7"/>
  <c r="R49" i="43"/>
  <c r="P23" i="7"/>
  <c r="P49" i="7"/>
  <c r="Q49" i="43"/>
  <c r="O23" i="7"/>
  <c r="O49" i="7"/>
  <c r="P49" i="43"/>
  <c r="P48" i="43"/>
  <c r="N23" i="7"/>
  <c r="N49" i="7"/>
  <c r="O49" i="43"/>
  <c r="M23" i="7"/>
  <c r="M49" i="7"/>
  <c r="N49" i="43"/>
  <c r="L23" i="7"/>
  <c r="L49" i="7"/>
  <c r="M49" i="43"/>
  <c r="K23" i="7"/>
  <c r="K49" i="7"/>
  <c r="L49" i="43"/>
  <c r="L48" i="43"/>
  <c r="J23" i="7"/>
  <c r="J49" i="7"/>
  <c r="K49" i="43"/>
  <c r="I23" i="7"/>
  <c r="I49" i="7"/>
  <c r="J49" i="43"/>
  <c r="F23" i="7"/>
  <c r="F49" i="7"/>
  <c r="G49" i="43"/>
  <c r="C23" i="7"/>
  <c r="C49" i="7"/>
  <c r="D49" i="43"/>
  <c r="D48" i="43"/>
  <c r="R6" i="7"/>
  <c r="R47" i="7"/>
  <c r="S47" i="43"/>
  <c r="Q6" i="7"/>
  <c r="Q47" i="7"/>
  <c r="R47" i="43"/>
  <c r="P6" i="7"/>
  <c r="P47" i="7"/>
  <c r="Q47" i="43"/>
  <c r="O6" i="7"/>
  <c r="O47" i="7"/>
  <c r="P47" i="43"/>
  <c r="N6" i="7"/>
  <c r="N47" i="7"/>
  <c r="O47" i="43"/>
  <c r="M6" i="7"/>
  <c r="M47" i="7"/>
  <c r="N47" i="43"/>
  <c r="L6" i="7"/>
  <c r="L47" i="7"/>
  <c r="M47" i="43"/>
  <c r="K6" i="7"/>
  <c r="K47" i="7"/>
  <c r="L47" i="43"/>
  <c r="J6" i="7"/>
  <c r="J47" i="7"/>
  <c r="K47" i="43"/>
  <c r="I6" i="7"/>
  <c r="I47" i="7"/>
  <c r="J47" i="43"/>
  <c r="F6" i="7"/>
  <c r="F47" i="7"/>
  <c r="G47" i="43"/>
  <c r="C6" i="7"/>
  <c r="C47" i="7"/>
  <c r="D47" i="43"/>
  <c r="R10" i="7"/>
  <c r="R46" i="7"/>
  <c r="S46" i="43"/>
  <c r="Q10" i="7"/>
  <c r="Q46" i="7"/>
  <c r="R46" i="43"/>
  <c r="P10" i="7"/>
  <c r="P46" i="7"/>
  <c r="Q46" i="43"/>
  <c r="O10" i="7"/>
  <c r="O46" i="7"/>
  <c r="P46" i="43"/>
  <c r="P45" i="43"/>
  <c r="N10" i="7"/>
  <c r="N46" i="7"/>
  <c r="O46" i="43"/>
  <c r="M10" i="7"/>
  <c r="M46" i="7"/>
  <c r="N46" i="43"/>
  <c r="L10" i="7"/>
  <c r="L46" i="7"/>
  <c r="M46" i="43"/>
  <c r="K10" i="7"/>
  <c r="K46" i="7"/>
  <c r="L46" i="43"/>
  <c r="L45" i="43"/>
  <c r="J10" i="7"/>
  <c r="J46" i="7"/>
  <c r="K46" i="43"/>
  <c r="I10" i="7"/>
  <c r="I46" i="7"/>
  <c r="J46" i="43"/>
  <c r="F10" i="7"/>
  <c r="F46" i="7"/>
  <c r="G46" i="43"/>
  <c r="C10" i="7"/>
  <c r="C46" i="7"/>
  <c r="D46" i="43"/>
  <c r="D45" i="43"/>
  <c r="R15" i="7"/>
  <c r="R44" i="7"/>
  <c r="S44" i="43"/>
  <c r="Q15" i="7"/>
  <c r="Q44" i="7"/>
  <c r="R44" i="43"/>
  <c r="P15" i="7"/>
  <c r="P44" i="7"/>
  <c r="Q44" i="43"/>
  <c r="O15" i="7"/>
  <c r="O44" i="7"/>
  <c r="P44" i="43"/>
  <c r="N15" i="7"/>
  <c r="N44" i="7"/>
  <c r="O44" i="43"/>
  <c r="M15" i="7"/>
  <c r="M44" i="7"/>
  <c r="N44" i="43"/>
  <c r="L15" i="7"/>
  <c r="L44" i="7"/>
  <c r="M44" i="43"/>
  <c r="K15" i="7"/>
  <c r="K44" i="7"/>
  <c r="L44" i="43"/>
  <c r="J15" i="7"/>
  <c r="J44" i="7"/>
  <c r="K44" i="43"/>
  <c r="I15" i="7"/>
  <c r="I44" i="7"/>
  <c r="J44" i="43"/>
  <c r="F15" i="7"/>
  <c r="F44" i="7"/>
  <c r="G44" i="43"/>
  <c r="C15" i="7"/>
  <c r="C44" i="7"/>
  <c r="D44" i="43"/>
  <c r="R28" i="7"/>
  <c r="R43" i="7"/>
  <c r="S43" i="43"/>
  <c r="Q28" i="7"/>
  <c r="Q43" i="7"/>
  <c r="R43" i="43"/>
  <c r="P28" i="7"/>
  <c r="P43" i="7"/>
  <c r="Q43" i="43"/>
  <c r="O28" i="7"/>
  <c r="O43" i="7"/>
  <c r="P43" i="43"/>
  <c r="N28" i="7"/>
  <c r="N43" i="7"/>
  <c r="O43" i="43"/>
  <c r="M28" i="7"/>
  <c r="M43" i="7"/>
  <c r="N43" i="43"/>
  <c r="L28" i="7"/>
  <c r="L43" i="7"/>
  <c r="M43" i="43"/>
  <c r="K28" i="7"/>
  <c r="K43" i="7"/>
  <c r="L43" i="43"/>
  <c r="J28" i="7"/>
  <c r="J43" i="7"/>
  <c r="K43" i="43"/>
  <c r="I28" i="7"/>
  <c r="I43" i="7"/>
  <c r="J43" i="43"/>
  <c r="F28" i="7"/>
  <c r="F43" i="7"/>
  <c r="G43" i="43"/>
  <c r="C28" i="7"/>
  <c r="C43" i="7"/>
  <c r="D43" i="43"/>
  <c r="R19" i="7"/>
  <c r="R42" i="7"/>
  <c r="S42" i="43"/>
  <c r="Q19" i="7"/>
  <c r="Q42" i="7"/>
  <c r="R42" i="43"/>
  <c r="P19" i="7"/>
  <c r="P42" i="7"/>
  <c r="Q42" i="43"/>
  <c r="O19" i="7"/>
  <c r="O42" i="7"/>
  <c r="P42" i="43"/>
  <c r="N19" i="7"/>
  <c r="N42" i="7"/>
  <c r="O42" i="43"/>
  <c r="M19" i="7"/>
  <c r="M42" i="7"/>
  <c r="N42" i="43"/>
  <c r="L19" i="7"/>
  <c r="L42" i="7"/>
  <c r="M42" i="43"/>
  <c r="K19" i="7"/>
  <c r="K42" i="7"/>
  <c r="L42" i="43"/>
  <c r="J19" i="7"/>
  <c r="J42" i="7"/>
  <c r="K42" i="43"/>
  <c r="I19" i="7"/>
  <c r="I42" i="7"/>
  <c r="J42" i="43"/>
  <c r="F19" i="7"/>
  <c r="F42" i="7"/>
  <c r="G42" i="43"/>
  <c r="C19" i="7"/>
  <c r="C42" i="7"/>
  <c r="D42" i="43"/>
  <c r="R8" i="7"/>
  <c r="R41" i="7"/>
  <c r="S41" i="43"/>
  <c r="Q8" i="7"/>
  <c r="Q41" i="7"/>
  <c r="R41" i="43"/>
  <c r="P8" i="7"/>
  <c r="P41" i="7"/>
  <c r="Q41" i="43"/>
  <c r="O8" i="7"/>
  <c r="O41" i="7"/>
  <c r="P41" i="43"/>
  <c r="N8" i="7"/>
  <c r="N41" i="7"/>
  <c r="O41" i="43"/>
  <c r="M8" i="7"/>
  <c r="M41" i="7"/>
  <c r="N41" i="43"/>
  <c r="L8" i="7"/>
  <c r="L41" i="7"/>
  <c r="M41" i="43"/>
  <c r="K8" i="7"/>
  <c r="K41" i="7"/>
  <c r="L41" i="43"/>
  <c r="J8" i="7"/>
  <c r="J41" i="7"/>
  <c r="K41" i="43"/>
  <c r="I8" i="7"/>
  <c r="I41" i="7"/>
  <c r="J41" i="43"/>
  <c r="F8" i="7"/>
  <c r="F41" i="7"/>
  <c r="G41" i="43"/>
  <c r="C8" i="7"/>
  <c r="C41" i="7"/>
  <c r="D41" i="43"/>
  <c r="R4" i="7"/>
  <c r="R40" i="7"/>
  <c r="S40" i="43"/>
  <c r="Q4" i="7"/>
  <c r="Q40" i="7"/>
  <c r="R40" i="43"/>
  <c r="P4" i="7"/>
  <c r="P40" i="7"/>
  <c r="Q40" i="43"/>
  <c r="O4" i="7"/>
  <c r="O40" i="7"/>
  <c r="P40" i="43"/>
  <c r="N4" i="7"/>
  <c r="N40" i="7"/>
  <c r="O40" i="43"/>
  <c r="M4" i="7"/>
  <c r="M40" i="7"/>
  <c r="N40" i="43"/>
  <c r="L4" i="7"/>
  <c r="L40" i="7"/>
  <c r="M40" i="43"/>
  <c r="K4" i="7"/>
  <c r="K40" i="7"/>
  <c r="L40" i="43"/>
  <c r="J4" i="7"/>
  <c r="J40" i="7"/>
  <c r="K40" i="43"/>
  <c r="I4" i="7"/>
  <c r="I40" i="7"/>
  <c r="J40" i="43"/>
  <c r="F4" i="7"/>
  <c r="F40" i="7"/>
  <c r="G40" i="43"/>
  <c r="C4" i="7"/>
  <c r="C40" i="7"/>
  <c r="D40" i="43"/>
  <c r="R11" i="7"/>
  <c r="R39" i="7"/>
  <c r="S39" i="43"/>
  <c r="Q11" i="7"/>
  <c r="Q39" i="7"/>
  <c r="R39" i="43"/>
  <c r="P11" i="7"/>
  <c r="P39" i="7"/>
  <c r="Q39" i="43"/>
  <c r="O11" i="7"/>
  <c r="O39" i="7"/>
  <c r="P39" i="43"/>
  <c r="N11" i="7"/>
  <c r="N39" i="7"/>
  <c r="O39" i="43"/>
  <c r="M11" i="7"/>
  <c r="M39" i="7"/>
  <c r="N39" i="43"/>
  <c r="L11" i="7"/>
  <c r="L39" i="7"/>
  <c r="M39" i="43"/>
  <c r="K11" i="7"/>
  <c r="K39" i="7"/>
  <c r="L39" i="43"/>
  <c r="J11" i="7"/>
  <c r="J39" i="7"/>
  <c r="K39" i="43"/>
  <c r="I11" i="7"/>
  <c r="I39" i="7"/>
  <c r="J39" i="43"/>
  <c r="F11" i="7"/>
  <c r="F39" i="7"/>
  <c r="G39" i="43"/>
  <c r="C11" i="7"/>
  <c r="C39" i="7"/>
  <c r="D39" i="43"/>
  <c r="R2" i="7"/>
  <c r="R38" i="7"/>
  <c r="S38" i="43"/>
  <c r="Q2" i="7"/>
  <c r="Q38" i="7"/>
  <c r="R38" i="43"/>
  <c r="P2" i="7"/>
  <c r="P38" i="7"/>
  <c r="Q38" i="43"/>
  <c r="O2" i="7"/>
  <c r="O38" i="7"/>
  <c r="P38" i="43"/>
  <c r="N2" i="7"/>
  <c r="N38" i="7"/>
  <c r="O38" i="43"/>
  <c r="M2" i="7"/>
  <c r="M38" i="7"/>
  <c r="N38" i="43"/>
  <c r="L2" i="7"/>
  <c r="L38" i="7"/>
  <c r="M38" i="43"/>
  <c r="K2" i="7"/>
  <c r="K38" i="7"/>
  <c r="L38" i="43"/>
  <c r="J2" i="7"/>
  <c r="J38" i="7"/>
  <c r="K38" i="43"/>
  <c r="I2" i="7"/>
  <c r="I38" i="7"/>
  <c r="J38" i="43"/>
  <c r="F2" i="7"/>
  <c r="F38" i="7"/>
  <c r="G38" i="43"/>
  <c r="C2" i="7"/>
  <c r="C38" i="7"/>
  <c r="D38" i="43"/>
  <c r="R22" i="7"/>
  <c r="R37" i="7"/>
  <c r="S37" i="43"/>
  <c r="Q22" i="7"/>
  <c r="Q37" i="7"/>
  <c r="R37" i="43"/>
  <c r="P22" i="7"/>
  <c r="P37" i="7"/>
  <c r="Q37" i="43"/>
  <c r="O22" i="7"/>
  <c r="O37" i="7"/>
  <c r="P37" i="43"/>
  <c r="N22" i="7"/>
  <c r="N37" i="7"/>
  <c r="O37" i="43"/>
  <c r="M22" i="7"/>
  <c r="M37" i="7"/>
  <c r="N37" i="43"/>
  <c r="L22" i="7"/>
  <c r="L37" i="7"/>
  <c r="M37" i="43"/>
  <c r="K22" i="7"/>
  <c r="K37" i="7"/>
  <c r="L37" i="43"/>
  <c r="J22" i="7"/>
  <c r="J37" i="7"/>
  <c r="K37" i="43"/>
  <c r="I22" i="7"/>
  <c r="I37" i="7"/>
  <c r="J37" i="43"/>
  <c r="F22" i="7"/>
  <c r="F37" i="7"/>
  <c r="G37" i="43"/>
  <c r="C22" i="7"/>
  <c r="C37" i="7"/>
  <c r="D37" i="43"/>
  <c r="R26" i="7"/>
  <c r="R36" i="7"/>
  <c r="S36" i="43"/>
  <c r="Q26" i="7"/>
  <c r="Q36" i="7"/>
  <c r="R36" i="43"/>
  <c r="P26" i="7"/>
  <c r="P36" i="7"/>
  <c r="Q36" i="43"/>
  <c r="O26" i="7"/>
  <c r="O36" i="7"/>
  <c r="P36" i="43"/>
  <c r="N26" i="7"/>
  <c r="N36" i="7"/>
  <c r="O36" i="43"/>
  <c r="M26" i="7"/>
  <c r="M36" i="7"/>
  <c r="N36" i="43"/>
  <c r="L26" i="7"/>
  <c r="L36" i="7"/>
  <c r="M36" i="43"/>
  <c r="K26" i="7"/>
  <c r="K36" i="7"/>
  <c r="L36" i="43"/>
  <c r="J26" i="7"/>
  <c r="J36" i="7"/>
  <c r="K36" i="43"/>
  <c r="I26" i="7"/>
  <c r="I36" i="7"/>
  <c r="J36" i="43"/>
  <c r="F26" i="7"/>
  <c r="F36" i="7"/>
  <c r="G36" i="43"/>
  <c r="C26" i="7"/>
  <c r="C36" i="7"/>
  <c r="D36" i="43"/>
  <c r="R30" i="7"/>
  <c r="R35" i="7"/>
  <c r="S35" i="43"/>
  <c r="Q30" i="7"/>
  <c r="Q35" i="7"/>
  <c r="R35" i="43"/>
  <c r="P30" i="7"/>
  <c r="P35" i="7"/>
  <c r="Q35" i="43"/>
  <c r="O30" i="7"/>
  <c r="O35" i="7"/>
  <c r="P35" i="43"/>
  <c r="N30" i="7"/>
  <c r="N35" i="7"/>
  <c r="O35" i="43"/>
  <c r="M30" i="7"/>
  <c r="M35" i="7"/>
  <c r="N35" i="43"/>
  <c r="L30" i="7"/>
  <c r="L35" i="7"/>
  <c r="M35" i="43"/>
  <c r="K30" i="7"/>
  <c r="K35" i="7"/>
  <c r="L35" i="43"/>
  <c r="J30" i="7"/>
  <c r="J35" i="7"/>
  <c r="K35" i="43"/>
  <c r="I30" i="7"/>
  <c r="I35" i="7"/>
  <c r="J35" i="43"/>
  <c r="F30" i="7"/>
  <c r="F35" i="7"/>
  <c r="G35" i="43"/>
  <c r="C30" i="7"/>
  <c r="C35" i="7"/>
  <c r="D35" i="43"/>
  <c r="R14" i="7"/>
  <c r="R34" i="7"/>
  <c r="S34" i="43"/>
  <c r="Q14" i="7"/>
  <c r="Q34" i="7"/>
  <c r="R34" i="43"/>
  <c r="P14" i="7"/>
  <c r="P34" i="7"/>
  <c r="Q34" i="43"/>
  <c r="O14" i="7"/>
  <c r="O34" i="7"/>
  <c r="P34" i="43"/>
  <c r="N14" i="7"/>
  <c r="N34" i="7"/>
  <c r="O34" i="43"/>
  <c r="M14" i="7"/>
  <c r="M34" i="7"/>
  <c r="N34" i="43"/>
  <c r="L14" i="7"/>
  <c r="L34" i="7"/>
  <c r="M34" i="43"/>
  <c r="K14" i="7"/>
  <c r="K34" i="7"/>
  <c r="L34" i="43"/>
  <c r="J14" i="7"/>
  <c r="J34" i="7"/>
  <c r="K34" i="43"/>
  <c r="I14" i="7"/>
  <c r="I34" i="7"/>
  <c r="J34" i="43"/>
  <c r="F14" i="7"/>
  <c r="F34" i="7"/>
  <c r="G34" i="43"/>
  <c r="C14" i="7"/>
  <c r="C34" i="7"/>
  <c r="D34" i="43"/>
  <c r="R13" i="7"/>
  <c r="R33" i="7"/>
  <c r="S33" i="43"/>
  <c r="Q13" i="7"/>
  <c r="Q33" i="7"/>
  <c r="R33" i="43"/>
  <c r="P13" i="7"/>
  <c r="P33" i="7"/>
  <c r="Q33" i="43"/>
  <c r="O13" i="7"/>
  <c r="O33" i="7"/>
  <c r="P33" i="43"/>
  <c r="N13" i="7"/>
  <c r="N33" i="7"/>
  <c r="O33" i="43"/>
  <c r="M13" i="7"/>
  <c r="M33" i="7"/>
  <c r="N33" i="43"/>
  <c r="L13" i="7"/>
  <c r="L33" i="7"/>
  <c r="M33" i="43"/>
  <c r="K13" i="7"/>
  <c r="K33" i="7"/>
  <c r="L33" i="43"/>
  <c r="J13" i="7"/>
  <c r="J33" i="7"/>
  <c r="K33" i="43"/>
  <c r="I13" i="7"/>
  <c r="I33" i="7"/>
  <c r="J33" i="43"/>
  <c r="F13" i="7"/>
  <c r="F33" i="7"/>
  <c r="G33" i="43"/>
  <c r="C13" i="7"/>
  <c r="C33" i="7"/>
  <c r="D33" i="43"/>
  <c r="R3" i="7"/>
  <c r="R32" i="7"/>
  <c r="S32" i="43"/>
  <c r="Q3" i="7"/>
  <c r="Q32" i="7"/>
  <c r="R32" i="43"/>
  <c r="P3" i="7"/>
  <c r="P32" i="7"/>
  <c r="Q32" i="43"/>
  <c r="O3" i="7"/>
  <c r="O32" i="7"/>
  <c r="P32" i="43"/>
  <c r="P31" i="43"/>
  <c r="N3" i="7"/>
  <c r="N32" i="7"/>
  <c r="O32" i="43"/>
  <c r="M3" i="7"/>
  <c r="M32" i="7"/>
  <c r="N32" i="43"/>
  <c r="L3" i="7"/>
  <c r="L32" i="7"/>
  <c r="M32" i="43"/>
  <c r="K3" i="7"/>
  <c r="K32" i="7"/>
  <c r="L32" i="43"/>
  <c r="L31" i="43"/>
  <c r="J3" i="7"/>
  <c r="J32" i="7"/>
  <c r="K32" i="43"/>
  <c r="I3" i="7"/>
  <c r="I32" i="7"/>
  <c r="J32" i="43"/>
  <c r="F3" i="7"/>
  <c r="F32" i="7"/>
  <c r="G32" i="43"/>
  <c r="C3" i="7"/>
  <c r="C32" i="7"/>
  <c r="D32" i="43"/>
  <c r="D31" i="43"/>
  <c r="R27" i="8"/>
  <c r="R76" i="8"/>
  <c r="S76" i="44"/>
  <c r="Q27" i="8"/>
  <c r="Q76" i="8"/>
  <c r="R76" i="44"/>
  <c r="P27" i="8"/>
  <c r="P76" i="8"/>
  <c r="Q76" i="44"/>
  <c r="O27" i="8"/>
  <c r="O76" i="8"/>
  <c r="P76" i="44"/>
  <c r="N27" i="8"/>
  <c r="N76" i="8"/>
  <c r="O76" i="44"/>
  <c r="M27" i="8"/>
  <c r="M76" i="8"/>
  <c r="N76" i="44"/>
  <c r="L27" i="8"/>
  <c r="L76" i="8"/>
  <c r="M76" i="44"/>
  <c r="K27" i="8"/>
  <c r="K76" i="8"/>
  <c r="L76" i="44"/>
  <c r="J27" i="8"/>
  <c r="J76" i="8"/>
  <c r="K76" i="44"/>
  <c r="I27" i="8"/>
  <c r="I76" i="8"/>
  <c r="J76" i="44"/>
  <c r="F27" i="8"/>
  <c r="F76" i="8"/>
  <c r="G76" i="44"/>
  <c r="C27" i="8"/>
  <c r="C76" i="8"/>
  <c r="D76" i="44"/>
  <c r="R18" i="8"/>
  <c r="R75" i="8"/>
  <c r="S75" i="44"/>
  <c r="Q18" i="8"/>
  <c r="Q75" i="8"/>
  <c r="R75" i="44"/>
  <c r="P18" i="8"/>
  <c r="P75" i="8"/>
  <c r="Q75" i="44"/>
  <c r="O18" i="8"/>
  <c r="O75" i="8"/>
  <c r="P75" i="44"/>
  <c r="N18" i="8"/>
  <c r="N75" i="8"/>
  <c r="O75" i="44"/>
  <c r="M18" i="8"/>
  <c r="M75" i="8"/>
  <c r="N75" i="44"/>
  <c r="L18" i="8"/>
  <c r="L75" i="8"/>
  <c r="M75" i="44"/>
  <c r="K18" i="8"/>
  <c r="K75" i="8"/>
  <c r="L75" i="44"/>
  <c r="J18" i="8"/>
  <c r="J75" i="8"/>
  <c r="K75" i="44"/>
  <c r="I18" i="8"/>
  <c r="I75" i="8"/>
  <c r="J75" i="44"/>
  <c r="F18" i="8"/>
  <c r="F75" i="8"/>
  <c r="G75" i="44"/>
  <c r="C18" i="8"/>
  <c r="C75" i="8"/>
  <c r="D75" i="44"/>
  <c r="R12" i="8"/>
  <c r="R74" i="8"/>
  <c r="S74" i="44"/>
  <c r="Q12" i="8"/>
  <c r="Q74" i="8"/>
  <c r="R74" i="44"/>
  <c r="P12" i="8"/>
  <c r="P74" i="8"/>
  <c r="Q74" i="44"/>
  <c r="O12" i="8"/>
  <c r="O74" i="8"/>
  <c r="P74" i="44"/>
  <c r="N12" i="8"/>
  <c r="N74" i="8"/>
  <c r="O74" i="44"/>
  <c r="M12" i="8"/>
  <c r="M74" i="8"/>
  <c r="N74" i="44"/>
  <c r="L12" i="8"/>
  <c r="L74" i="8"/>
  <c r="M74" i="44"/>
  <c r="K12" i="8"/>
  <c r="K74" i="8"/>
  <c r="L74" i="44"/>
  <c r="J12" i="8"/>
  <c r="J74" i="8"/>
  <c r="K74" i="44"/>
  <c r="I12" i="8"/>
  <c r="I74" i="8"/>
  <c r="J74" i="44"/>
  <c r="F12" i="8"/>
  <c r="F74" i="8"/>
  <c r="G74" i="44"/>
  <c r="C12" i="8"/>
  <c r="C74" i="8"/>
  <c r="D74" i="44"/>
  <c r="R7" i="8"/>
  <c r="R73" i="8"/>
  <c r="S73" i="44"/>
  <c r="Q7" i="8"/>
  <c r="Q73" i="8"/>
  <c r="R73" i="44"/>
  <c r="P7" i="8"/>
  <c r="P73" i="8"/>
  <c r="Q73" i="44"/>
  <c r="O7" i="8"/>
  <c r="O73" i="8"/>
  <c r="P73" i="44"/>
  <c r="N7" i="8"/>
  <c r="N73" i="8"/>
  <c r="O73" i="44"/>
  <c r="M7" i="8"/>
  <c r="M73" i="8"/>
  <c r="N73" i="44"/>
  <c r="L7" i="8"/>
  <c r="L73" i="8"/>
  <c r="M73" i="44"/>
  <c r="K7" i="8"/>
  <c r="K73" i="8"/>
  <c r="L73" i="44"/>
  <c r="J7" i="8"/>
  <c r="J73" i="8"/>
  <c r="K73" i="44"/>
  <c r="I7" i="8"/>
  <c r="I73" i="8"/>
  <c r="J73" i="44"/>
  <c r="F7" i="8"/>
  <c r="F73" i="8"/>
  <c r="G73" i="44"/>
  <c r="C7" i="8"/>
  <c r="C73" i="8"/>
  <c r="D73" i="44"/>
  <c r="R16" i="8"/>
  <c r="R72" i="8"/>
  <c r="S72" i="44"/>
  <c r="Q16" i="8"/>
  <c r="Q72" i="8"/>
  <c r="R72" i="44"/>
  <c r="P16" i="8"/>
  <c r="P72" i="8"/>
  <c r="Q72" i="44"/>
  <c r="O16" i="8"/>
  <c r="O72" i="8"/>
  <c r="P72" i="44"/>
  <c r="N16" i="8"/>
  <c r="N72" i="8"/>
  <c r="O72" i="44"/>
  <c r="M16" i="8"/>
  <c r="M72" i="8"/>
  <c r="N72" i="44"/>
  <c r="L16" i="8"/>
  <c r="L72" i="8"/>
  <c r="M72" i="44"/>
  <c r="K16" i="8"/>
  <c r="K72" i="8"/>
  <c r="L72" i="44"/>
  <c r="J16" i="8"/>
  <c r="J72" i="8"/>
  <c r="K72" i="44"/>
  <c r="I16" i="8"/>
  <c r="I72" i="8"/>
  <c r="J72" i="44"/>
  <c r="F16" i="8"/>
  <c r="F72" i="8"/>
  <c r="G72" i="44"/>
  <c r="C16" i="8"/>
  <c r="C72" i="8"/>
  <c r="D72" i="44"/>
  <c r="R29" i="8"/>
  <c r="R71" i="8"/>
  <c r="S71" i="44"/>
  <c r="Q29" i="8"/>
  <c r="Q71" i="8"/>
  <c r="R71" i="44"/>
  <c r="P29" i="8"/>
  <c r="P71" i="8"/>
  <c r="Q71" i="44"/>
  <c r="O29" i="8"/>
  <c r="O71" i="8"/>
  <c r="P71" i="44"/>
  <c r="N29" i="8"/>
  <c r="N71" i="8"/>
  <c r="O71" i="44"/>
  <c r="M29" i="8"/>
  <c r="M71" i="8"/>
  <c r="N71" i="44"/>
  <c r="L29" i="8"/>
  <c r="L71" i="8"/>
  <c r="M71" i="44"/>
  <c r="K29" i="8"/>
  <c r="K71" i="8"/>
  <c r="L71" i="44"/>
  <c r="J29" i="8"/>
  <c r="J71" i="8"/>
  <c r="K71" i="44"/>
  <c r="I29" i="8"/>
  <c r="I71" i="8"/>
  <c r="J71" i="44"/>
  <c r="F29" i="8"/>
  <c r="F71" i="8"/>
  <c r="G71" i="44"/>
  <c r="C29" i="8"/>
  <c r="C71" i="8"/>
  <c r="D71" i="44"/>
  <c r="R20" i="8"/>
  <c r="R70" i="8"/>
  <c r="S70" i="44"/>
  <c r="Q20" i="8"/>
  <c r="Q70" i="8"/>
  <c r="R70" i="44"/>
  <c r="P20" i="8"/>
  <c r="P70" i="8"/>
  <c r="Q70" i="44"/>
  <c r="O20" i="8"/>
  <c r="O70" i="8"/>
  <c r="P70" i="44"/>
  <c r="N20" i="8"/>
  <c r="N70" i="8"/>
  <c r="O70" i="44"/>
  <c r="M20" i="8"/>
  <c r="M70" i="8"/>
  <c r="N70" i="44"/>
  <c r="L20" i="8"/>
  <c r="L70" i="8"/>
  <c r="M70" i="44"/>
  <c r="K20" i="8"/>
  <c r="K70" i="8"/>
  <c r="L70" i="44"/>
  <c r="J20" i="8"/>
  <c r="J70" i="8"/>
  <c r="K70" i="44"/>
  <c r="I20" i="8"/>
  <c r="I70" i="8"/>
  <c r="J70" i="44"/>
  <c r="F20" i="8"/>
  <c r="F70" i="8"/>
  <c r="G70" i="44"/>
  <c r="C20" i="8"/>
  <c r="C70" i="8"/>
  <c r="D70" i="44"/>
  <c r="R24" i="8"/>
  <c r="R69" i="8"/>
  <c r="S69" i="44"/>
  <c r="Q24" i="8"/>
  <c r="Q69" i="8"/>
  <c r="R69" i="44"/>
  <c r="P24" i="8"/>
  <c r="P69" i="8"/>
  <c r="Q69" i="44"/>
  <c r="O24" i="8"/>
  <c r="O69" i="8"/>
  <c r="P69" i="44"/>
  <c r="N24" i="8"/>
  <c r="N69" i="8"/>
  <c r="O69" i="44"/>
  <c r="M24" i="8"/>
  <c r="M69" i="8"/>
  <c r="N69" i="44"/>
  <c r="L24" i="8"/>
  <c r="L69" i="8"/>
  <c r="M69" i="44"/>
  <c r="K24" i="8"/>
  <c r="K69" i="8"/>
  <c r="L69" i="44"/>
  <c r="J24" i="8"/>
  <c r="J69" i="8"/>
  <c r="K69" i="44"/>
  <c r="I24" i="8"/>
  <c r="I69" i="8"/>
  <c r="J69" i="44"/>
  <c r="F24" i="8"/>
  <c r="F69" i="8"/>
  <c r="G69" i="44"/>
  <c r="C24" i="8"/>
  <c r="C69" i="8"/>
  <c r="D69" i="44"/>
  <c r="R9" i="8"/>
  <c r="R68" i="8"/>
  <c r="S68" i="44"/>
  <c r="Q9" i="8"/>
  <c r="Q68" i="8"/>
  <c r="R68" i="44"/>
  <c r="P9" i="8"/>
  <c r="P68" i="8"/>
  <c r="Q68" i="44"/>
  <c r="O9" i="8"/>
  <c r="O68" i="8"/>
  <c r="P68" i="44"/>
  <c r="N9" i="8"/>
  <c r="N68" i="8"/>
  <c r="O68" i="44"/>
  <c r="M9" i="8"/>
  <c r="M68" i="8"/>
  <c r="N68" i="44"/>
  <c r="L9" i="8"/>
  <c r="L68" i="8"/>
  <c r="M68" i="44"/>
  <c r="K9" i="8"/>
  <c r="K68" i="8"/>
  <c r="L68" i="44"/>
  <c r="J9" i="8"/>
  <c r="J68" i="8"/>
  <c r="K68" i="44"/>
  <c r="I9" i="8"/>
  <c r="I68" i="8"/>
  <c r="J68" i="44"/>
  <c r="F9" i="8"/>
  <c r="F68" i="8"/>
  <c r="G68" i="44"/>
  <c r="C9" i="8"/>
  <c r="C68" i="8"/>
  <c r="D68" i="44"/>
  <c r="R5" i="8"/>
  <c r="R67" i="8"/>
  <c r="S67" i="44"/>
  <c r="Q5" i="8"/>
  <c r="Q67" i="8"/>
  <c r="R67" i="44"/>
  <c r="P5" i="8"/>
  <c r="P67" i="8"/>
  <c r="Q67" i="44"/>
  <c r="O5" i="8"/>
  <c r="O67" i="8"/>
  <c r="P67" i="44"/>
  <c r="N5" i="8"/>
  <c r="N67" i="8"/>
  <c r="O67" i="44"/>
  <c r="M5" i="8"/>
  <c r="M67" i="8"/>
  <c r="N67" i="44"/>
  <c r="L5" i="8"/>
  <c r="L67" i="8"/>
  <c r="M67" i="44"/>
  <c r="K5" i="8"/>
  <c r="K67" i="8"/>
  <c r="L67" i="44"/>
  <c r="J5" i="8"/>
  <c r="J67" i="8"/>
  <c r="K67" i="44"/>
  <c r="I5" i="8"/>
  <c r="I67" i="8"/>
  <c r="J67" i="44"/>
  <c r="F5" i="8"/>
  <c r="F67" i="8"/>
  <c r="G67" i="44"/>
  <c r="C5" i="8"/>
  <c r="C67" i="8"/>
  <c r="D67" i="44"/>
  <c r="R17" i="8"/>
  <c r="R66" i="8"/>
  <c r="S66" i="44"/>
  <c r="Q17" i="8"/>
  <c r="Q66" i="8"/>
  <c r="R66" i="44"/>
  <c r="P17" i="8"/>
  <c r="P66" i="8"/>
  <c r="Q66" i="44"/>
  <c r="O17" i="8"/>
  <c r="O66" i="8"/>
  <c r="P66" i="44"/>
  <c r="N17" i="8"/>
  <c r="N66" i="8"/>
  <c r="O66" i="44"/>
  <c r="M17" i="8"/>
  <c r="M66" i="8"/>
  <c r="N66" i="44"/>
  <c r="L17" i="8"/>
  <c r="L66" i="8"/>
  <c r="M66" i="44"/>
  <c r="K17" i="8"/>
  <c r="K66" i="8"/>
  <c r="L66" i="44"/>
  <c r="J17" i="8"/>
  <c r="J66" i="8"/>
  <c r="K66" i="44"/>
  <c r="I17" i="8"/>
  <c r="I66" i="8"/>
  <c r="J66" i="44"/>
  <c r="F17" i="8"/>
  <c r="F66" i="8"/>
  <c r="G66" i="44"/>
  <c r="C17" i="8"/>
  <c r="C66" i="8"/>
  <c r="D66" i="44"/>
  <c r="R21" i="8"/>
  <c r="R65" i="8"/>
  <c r="S65" i="44"/>
  <c r="Q21" i="8"/>
  <c r="Q65" i="8"/>
  <c r="R65" i="44"/>
  <c r="P21" i="8"/>
  <c r="P65" i="8"/>
  <c r="Q65" i="44"/>
  <c r="O21" i="8"/>
  <c r="O65" i="8"/>
  <c r="P65" i="44"/>
  <c r="N21" i="8"/>
  <c r="N65" i="8"/>
  <c r="O65" i="44"/>
  <c r="M21" i="8"/>
  <c r="M65" i="8"/>
  <c r="N65" i="44"/>
  <c r="L21" i="8"/>
  <c r="L65" i="8"/>
  <c r="M65" i="44"/>
  <c r="K21" i="8"/>
  <c r="K65" i="8"/>
  <c r="L65" i="44"/>
  <c r="J21" i="8"/>
  <c r="J65" i="8"/>
  <c r="K65" i="44"/>
  <c r="I21" i="8"/>
  <c r="I65" i="8"/>
  <c r="J65" i="44"/>
  <c r="F21" i="8"/>
  <c r="F65" i="8"/>
  <c r="G65" i="44"/>
  <c r="C21" i="8"/>
  <c r="C65" i="8"/>
  <c r="D65" i="44"/>
  <c r="R25" i="8"/>
  <c r="R64" i="8"/>
  <c r="S64" i="44"/>
  <c r="Q25" i="8"/>
  <c r="Q64" i="8"/>
  <c r="R64" i="44"/>
  <c r="P25" i="8"/>
  <c r="P64" i="8"/>
  <c r="Q64" i="44"/>
  <c r="Q63" i="44"/>
  <c r="O25" i="8"/>
  <c r="O64" i="8"/>
  <c r="P64" i="44"/>
  <c r="P63" i="44"/>
  <c r="N25" i="8"/>
  <c r="N64" i="8"/>
  <c r="O64" i="44"/>
  <c r="M25" i="8"/>
  <c r="M64" i="8"/>
  <c r="N64" i="44"/>
  <c r="L25" i="8"/>
  <c r="L64" i="8"/>
  <c r="M64" i="44"/>
  <c r="M63" i="44"/>
  <c r="K25" i="8"/>
  <c r="K64" i="8"/>
  <c r="L64" i="44"/>
  <c r="L63" i="44"/>
  <c r="J25" i="8"/>
  <c r="J64" i="8"/>
  <c r="K64" i="44"/>
  <c r="I25" i="8"/>
  <c r="I64" i="8"/>
  <c r="J64" i="44"/>
  <c r="F25" i="8"/>
  <c r="F64" i="8"/>
  <c r="G64" i="44"/>
  <c r="C25" i="8"/>
  <c r="C64" i="8"/>
  <c r="D64" i="44"/>
  <c r="D63" i="44"/>
  <c r="R62" i="8"/>
  <c r="S62" i="44"/>
  <c r="Q62" i="8"/>
  <c r="R62" i="44"/>
  <c r="P62" i="8"/>
  <c r="Q62" i="44"/>
  <c r="O62" i="8"/>
  <c r="P62" i="44"/>
  <c r="N62" i="8"/>
  <c r="O62" i="44"/>
  <c r="M62" i="8"/>
  <c r="N62" i="44"/>
  <c r="L62" i="8"/>
  <c r="M62" i="44"/>
  <c r="K62" i="8"/>
  <c r="L62" i="44"/>
  <c r="J62" i="8"/>
  <c r="K62" i="44"/>
  <c r="I62" i="8"/>
  <c r="J62" i="44"/>
  <c r="F62" i="8"/>
  <c r="G62" i="44"/>
  <c r="C62" i="8"/>
  <c r="D62" i="44"/>
  <c r="R61" i="8"/>
  <c r="S61" i="44"/>
  <c r="Q61" i="8"/>
  <c r="R61" i="44"/>
  <c r="P61" i="8"/>
  <c r="Q61" i="44"/>
  <c r="O61" i="8"/>
  <c r="P61" i="44"/>
  <c r="N61" i="8"/>
  <c r="O61" i="44"/>
  <c r="M61" i="8"/>
  <c r="N61" i="44"/>
  <c r="L61" i="8"/>
  <c r="M61" i="44"/>
  <c r="K61" i="8"/>
  <c r="L61" i="44"/>
  <c r="J61" i="8"/>
  <c r="K61" i="44"/>
  <c r="I61" i="8"/>
  <c r="J61" i="44"/>
  <c r="F61" i="8"/>
  <c r="G61" i="44"/>
  <c r="C61" i="8"/>
  <c r="D61" i="44"/>
  <c r="R60" i="8"/>
  <c r="S60" i="44"/>
  <c r="Q60" i="8"/>
  <c r="R60" i="44"/>
  <c r="P60" i="8"/>
  <c r="Q60" i="44"/>
  <c r="O60" i="8"/>
  <c r="P60" i="44"/>
  <c r="N60" i="8"/>
  <c r="O60" i="44"/>
  <c r="M60" i="8"/>
  <c r="N60" i="44"/>
  <c r="L60" i="8"/>
  <c r="M60" i="44"/>
  <c r="K60" i="8"/>
  <c r="L60" i="44"/>
  <c r="J60" i="8"/>
  <c r="K60" i="44"/>
  <c r="I60" i="8"/>
  <c r="J60" i="44"/>
  <c r="F60" i="8"/>
  <c r="G60" i="44"/>
  <c r="C60" i="8"/>
  <c r="D60" i="44"/>
  <c r="R59" i="8"/>
  <c r="S59" i="44"/>
  <c r="Q59" i="8"/>
  <c r="R59" i="44"/>
  <c r="P59" i="8"/>
  <c r="Q59" i="44"/>
  <c r="O59" i="8"/>
  <c r="P59" i="44"/>
  <c r="N59" i="8"/>
  <c r="O59" i="44"/>
  <c r="M59" i="8"/>
  <c r="N59" i="44"/>
  <c r="L59" i="8"/>
  <c r="M59" i="44"/>
  <c r="K59" i="8"/>
  <c r="L59" i="44"/>
  <c r="J59" i="8"/>
  <c r="K59" i="44"/>
  <c r="I59" i="8"/>
  <c r="J59" i="44"/>
  <c r="F59" i="8"/>
  <c r="G59" i="44"/>
  <c r="C59" i="8"/>
  <c r="D59" i="44"/>
  <c r="R58" i="8"/>
  <c r="S58" i="44"/>
  <c r="Q58" i="8"/>
  <c r="R58" i="44"/>
  <c r="P58" i="8"/>
  <c r="Q58" i="44"/>
  <c r="O58" i="8"/>
  <c r="P58" i="44"/>
  <c r="N58" i="8"/>
  <c r="O58" i="44"/>
  <c r="M58" i="8"/>
  <c r="N58" i="44"/>
  <c r="L58" i="8"/>
  <c r="M58" i="44"/>
  <c r="K58" i="8"/>
  <c r="L58" i="44"/>
  <c r="J58" i="8"/>
  <c r="K58" i="44"/>
  <c r="I58" i="8"/>
  <c r="J58" i="44"/>
  <c r="F58" i="8"/>
  <c r="G58" i="44"/>
  <c r="C58" i="8"/>
  <c r="D58" i="44"/>
  <c r="R57" i="8"/>
  <c r="S57" i="44"/>
  <c r="Q57" i="8"/>
  <c r="R57" i="44"/>
  <c r="P57" i="8"/>
  <c r="Q57" i="44"/>
  <c r="O57" i="8"/>
  <c r="P57" i="44"/>
  <c r="N57" i="8"/>
  <c r="O57" i="44"/>
  <c r="M57" i="8"/>
  <c r="N57" i="44"/>
  <c r="L57" i="8"/>
  <c r="M57" i="44"/>
  <c r="K57" i="8"/>
  <c r="L57" i="44"/>
  <c r="J57" i="8"/>
  <c r="K57" i="44"/>
  <c r="I57" i="8"/>
  <c r="J57" i="44"/>
  <c r="F57" i="8"/>
  <c r="G57" i="44"/>
  <c r="C57" i="8"/>
  <c r="D57" i="44"/>
  <c r="R56" i="8"/>
  <c r="S56" i="44"/>
  <c r="Q56" i="8"/>
  <c r="R56" i="44"/>
  <c r="P56" i="8"/>
  <c r="Q56" i="44"/>
  <c r="O56" i="8"/>
  <c r="P56" i="44"/>
  <c r="N56" i="8"/>
  <c r="O56" i="44"/>
  <c r="M56" i="8"/>
  <c r="N56" i="44"/>
  <c r="L56" i="8"/>
  <c r="M56" i="44"/>
  <c r="K56" i="8"/>
  <c r="L56" i="44"/>
  <c r="J56" i="8"/>
  <c r="K56" i="44"/>
  <c r="I56" i="8"/>
  <c r="J56" i="44"/>
  <c r="F56" i="8"/>
  <c r="G56" i="44"/>
  <c r="C56" i="8"/>
  <c r="D56" i="44"/>
  <c r="R55" i="8"/>
  <c r="S55" i="44"/>
  <c r="Q55" i="8"/>
  <c r="R55" i="44"/>
  <c r="P55" i="8"/>
  <c r="Q55" i="44"/>
  <c r="O55" i="8"/>
  <c r="P55" i="44"/>
  <c r="N55" i="8"/>
  <c r="O55" i="44"/>
  <c r="M55" i="8"/>
  <c r="N55" i="44"/>
  <c r="L55" i="8"/>
  <c r="M55" i="44"/>
  <c r="K55" i="8"/>
  <c r="L55" i="44"/>
  <c r="J55" i="8"/>
  <c r="K55" i="44"/>
  <c r="I55" i="8"/>
  <c r="J55" i="44"/>
  <c r="F55" i="8"/>
  <c r="G55" i="44"/>
  <c r="C55" i="8"/>
  <c r="D55" i="44"/>
  <c r="R54" i="8"/>
  <c r="S54" i="44"/>
  <c r="Q54" i="8"/>
  <c r="R54" i="44"/>
  <c r="P54" i="8"/>
  <c r="Q54" i="44"/>
  <c r="O54" i="8"/>
  <c r="P54" i="44"/>
  <c r="N54" i="8"/>
  <c r="O54" i="44"/>
  <c r="M54" i="8"/>
  <c r="N54" i="44"/>
  <c r="L54" i="8"/>
  <c r="M54" i="44"/>
  <c r="K54" i="8"/>
  <c r="L54" i="44"/>
  <c r="J54" i="8"/>
  <c r="K54" i="44"/>
  <c r="I54" i="8"/>
  <c r="J54" i="44"/>
  <c r="F54" i="8"/>
  <c r="G54" i="44"/>
  <c r="C54" i="8"/>
  <c r="D54" i="44"/>
  <c r="R53" i="8"/>
  <c r="S53" i="44"/>
  <c r="Q53" i="8"/>
  <c r="R53" i="44"/>
  <c r="P53" i="8"/>
  <c r="Q53" i="44"/>
  <c r="O53" i="8"/>
  <c r="P53" i="44"/>
  <c r="N53" i="8"/>
  <c r="O53" i="44"/>
  <c r="M53" i="8"/>
  <c r="N53" i="44"/>
  <c r="L53" i="8"/>
  <c r="M53" i="44"/>
  <c r="K53" i="8"/>
  <c r="L53" i="44"/>
  <c r="J53" i="8"/>
  <c r="K53" i="44"/>
  <c r="I53" i="8"/>
  <c r="J53" i="44"/>
  <c r="F53" i="8"/>
  <c r="G53" i="44"/>
  <c r="C53" i="8"/>
  <c r="D53" i="44"/>
  <c r="R52" i="8"/>
  <c r="S52" i="44"/>
  <c r="Q52" i="8"/>
  <c r="R52" i="44"/>
  <c r="P52" i="8"/>
  <c r="Q52" i="44"/>
  <c r="O52" i="8"/>
  <c r="P52" i="44"/>
  <c r="N52" i="8"/>
  <c r="O52" i="44"/>
  <c r="M52" i="8"/>
  <c r="N52" i="44"/>
  <c r="L52" i="8"/>
  <c r="M52" i="44"/>
  <c r="K52" i="8"/>
  <c r="L52" i="44"/>
  <c r="J52" i="8"/>
  <c r="K52" i="44"/>
  <c r="I52" i="8"/>
  <c r="J52" i="44"/>
  <c r="F52" i="8"/>
  <c r="G52" i="44"/>
  <c r="C52" i="8"/>
  <c r="D52" i="44"/>
  <c r="R51" i="8"/>
  <c r="S51" i="44"/>
  <c r="Q51" i="8"/>
  <c r="R51" i="44"/>
  <c r="P51" i="8"/>
  <c r="Q51" i="44"/>
  <c r="O51" i="8"/>
  <c r="P51" i="44"/>
  <c r="N51" i="8"/>
  <c r="O51" i="44"/>
  <c r="M51" i="8"/>
  <c r="N51" i="44"/>
  <c r="L51" i="8"/>
  <c r="M51" i="44"/>
  <c r="K51" i="8"/>
  <c r="L51" i="44"/>
  <c r="J51" i="8"/>
  <c r="K51" i="44"/>
  <c r="I51" i="8"/>
  <c r="J51" i="44"/>
  <c r="F51" i="8"/>
  <c r="G51" i="44"/>
  <c r="C51" i="8"/>
  <c r="D51" i="44"/>
  <c r="R50" i="8"/>
  <c r="S50" i="44"/>
  <c r="Q50" i="8"/>
  <c r="R50" i="44"/>
  <c r="P50" i="8"/>
  <c r="Q50" i="44"/>
  <c r="O50" i="8"/>
  <c r="P50" i="44"/>
  <c r="N50" i="8"/>
  <c r="O50" i="44"/>
  <c r="M50" i="8"/>
  <c r="N50" i="44"/>
  <c r="L50" i="8"/>
  <c r="M50" i="44"/>
  <c r="K50" i="8"/>
  <c r="L50" i="44"/>
  <c r="J50" i="8"/>
  <c r="K50" i="44"/>
  <c r="I50" i="8"/>
  <c r="J50" i="44"/>
  <c r="F50" i="8"/>
  <c r="G50" i="44"/>
  <c r="C50" i="8"/>
  <c r="D50" i="44"/>
  <c r="R23" i="8"/>
  <c r="R49" i="8"/>
  <c r="S49" i="44"/>
  <c r="Q23" i="8"/>
  <c r="Q49" i="8"/>
  <c r="R49" i="44"/>
  <c r="P23" i="8"/>
  <c r="P49" i="8"/>
  <c r="Q49" i="44"/>
  <c r="Q48" i="44"/>
  <c r="O23" i="8"/>
  <c r="O49" i="8"/>
  <c r="P49" i="44"/>
  <c r="P48" i="44"/>
  <c r="N23" i="8"/>
  <c r="N49" i="8"/>
  <c r="O49" i="44"/>
  <c r="M23" i="8"/>
  <c r="M49" i="8"/>
  <c r="N49" i="44"/>
  <c r="L23" i="8"/>
  <c r="L49" i="8"/>
  <c r="M49" i="44"/>
  <c r="M48" i="44"/>
  <c r="K23" i="8"/>
  <c r="K49" i="8"/>
  <c r="L49" i="44"/>
  <c r="L48" i="44"/>
  <c r="J23" i="8"/>
  <c r="J49" i="8"/>
  <c r="K49" i="44"/>
  <c r="I23" i="8"/>
  <c r="I49" i="8"/>
  <c r="J49" i="44"/>
  <c r="F23" i="8"/>
  <c r="F49" i="8"/>
  <c r="G49" i="44"/>
  <c r="C23" i="8"/>
  <c r="C49" i="8"/>
  <c r="D49" i="44"/>
  <c r="D48" i="44"/>
  <c r="R6" i="8"/>
  <c r="R47" i="8"/>
  <c r="S47" i="44"/>
  <c r="Q6" i="8"/>
  <c r="Q47" i="8"/>
  <c r="R47" i="44"/>
  <c r="P6" i="8"/>
  <c r="P47" i="8"/>
  <c r="Q47" i="44"/>
  <c r="O6" i="8"/>
  <c r="O47" i="8"/>
  <c r="P47" i="44"/>
  <c r="N6" i="8"/>
  <c r="N47" i="8"/>
  <c r="O47" i="44"/>
  <c r="M6" i="8"/>
  <c r="M47" i="8"/>
  <c r="N47" i="44"/>
  <c r="L6" i="8"/>
  <c r="L47" i="8"/>
  <c r="M47" i="44"/>
  <c r="K6" i="8"/>
  <c r="K47" i="8"/>
  <c r="L47" i="44"/>
  <c r="J6" i="8"/>
  <c r="J47" i="8"/>
  <c r="K47" i="44"/>
  <c r="I6" i="8"/>
  <c r="I47" i="8"/>
  <c r="J47" i="44"/>
  <c r="F6" i="8"/>
  <c r="F47" i="8"/>
  <c r="G47" i="44"/>
  <c r="C6" i="8"/>
  <c r="C47" i="8"/>
  <c r="D47" i="44"/>
  <c r="R10" i="8"/>
  <c r="R46" i="8"/>
  <c r="S46" i="44"/>
  <c r="Q10" i="8"/>
  <c r="Q46" i="8"/>
  <c r="R46" i="44"/>
  <c r="P10" i="8"/>
  <c r="P46" i="8"/>
  <c r="Q46" i="44"/>
  <c r="Q45" i="44"/>
  <c r="O10" i="8"/>
  <c r="O46" i="8"/>
  <c r="P46" i="44"/>
  <c r="P45" i="44"/>
  <c r="N10" i="8"/>
  <c r="N46" i="8"/>
  <c r="O46" i="44"/>
  <c r="M10" i="8"/>
  <c r="M46" i="8"/>
  <c r="N46" i="44"/>
  <c r="L10" i="8"/>
  <c r="L46" i="8"/>
  <c r="M46" i="44"/>
  <c r="M45" i="44"/>
  <c r="K10" i="8"/>
  <c r="K46" i="8"/>
  <c r="L46" i="44"/>
  <c r="L45" i="44"/>
  <c r="J10" i="8"/>
  <c r="J46" i="8"/>
  <c r="K46" i="44"/>
  <c r="I10" i="8"/>
  <c r="I46" i="8"/>
  <c r="J46" i="44"/>
  <c r="F10" i="8"/>
  <c r="F46" i="8"/>
  <c r="G46" i="44"/>
  <c r="C10" i="8"/>
  <c r="C46" i="8"/>
  <c r="D46" i="44"/>
  <c r="D45" i="44"/>
  <c r="R15" i="8"/>
  <c r="R44" i="8"/>
  <c r="S44" i="44"/>
  <c r="Q15" i="8"/>
  <c r="Q44" i="8"/>
  <c r="R44" i="44"/>
  <c r="P15" i="8"/>
  <c r="P44" i="8"/>
  <c r="Q44" i="44"/>
  <c r="O15" i="8"/>
  <c r="O44" i="8"/>
  <c r="P44" i="44"/>
  <c r="N15" i="8"/>
  <c r="N44" i="8"/>
  <c r="O44" i="44"/>
  <c r="M15" i="8"/>
  <c r="M44" i="8"/>
  <c r="N44" i="44"/>
  <c r="L15" i="8"/>
  <c r="L44" i="8"/>
  <c r="M44" i="44"/>
  <c r="K15" i="8"/>
  <c r="K44" i="8"/>
  <c r="L44" i="44"/>
  <c r="J15" i="8"/>
  <c r="J44" i="8"/>
  <c r="K44" i="44"/>
  <c r="I15" i="8"/>
  <c r="I44" i="8"/>
  <c r="J44" i="44"/>
  <c r="F15" i="8"/>
  <c r="F44" i="8"/>
  <c r="G44" i="44"/>
  <c r="C15" i="8"/>
  <c r="C44" i="8"/>
  <c r="D44" i="44"/>
  <c r="R28" i="8"/>
  <c r="R43" i="8"/>
  <c r="S43" i="44"/>
  <c r="Q28" i="8"/>
  <c r="Q43" i="8"/>
  <c r="R43" i="44"/>
  <c r="P28" i="8"/>
  <c r="P43" i="8"/>
  <c r="Q43" i="44"/>
  <c r="O28" i="8"/>
  <c r="O43" i="8"/>
  <c r="P43" i="44"/>
  <c r="N28" i="8"/>
  <c r="N43" i="8"/>
  <c r="O43" i="44"/>
  <c r="M28" i="8"/>
  <c r="M43" i="8"/>
  <c r="N43" i="44"/>
  <c r="L28" i="8"/>
  <c r="L43" i="8"/>
  <c r="M43" i="44"/>
  <c r="K28" i="8"/>
  <c r="K43" i="8"/>
  <c r="L43" i="44"/>
  <c r="J28" i="8"/>
  <c r="J43" i="8"/>
  <c r="K43" i="44"/>
  <c r="I28" i="8"/>
  <c r="I43" i="8"/>
  <c r="J43" i="44"/>
  <c r="F28" i="8"/>
  <c r="F43" i="8"/>
  <c r="G43" i="44"/>
  <c r="C28" i="8"/>
  <c r="C43" i="8"/>
  <c r="D43" i="44"/>
  <c r="R19" i="8"/>
  <c r="R42" i="8"/>
  <c r="S42" i="44"/>
  <c r="Q19" i="8"/>
  <c r="Q42" i="8"/>
  <c r="R42" i="44"/>
  <c r="P19" i="8"/>
  <c r="P42" i="8"/>
  <c r="Q42" i="44"/>
  <c r="O19" i="8"/>
  <c r="O42" i="8"/>
  <c r="P42" i="44"/>
  <c r="N19" i="8"/>
  <c r="N42" i="8"/>
  <c r="O42" i="44"/>
  <c r="M19" i="8"/>
  <c r="M42" i="8"/>
  <c r="N42" i="44"/>
  <c r="L19" i="8"/>
  <c r="L42" i="8"/>
  <c r="M42" i="44"/>
  <c r="K19" i="8"/>
  <c r="K42" i="8"/>
  <c r="L42" i="44"/>
  <c r="J19" i="8"/>
  <c r="J42" i="8"/>
  <c r="K42" i="44"/>
  <c r="I19" i="8"/>
  <c r="I42" i="8"/>
  <c r="J42" i="44"/>
  <c r="F19" i="8"/>
  <c r="F42" i="8"/>
  <c r="G42" i="44"/>
  <c r="C19" i="8"/>
  <c r="C42" i="8"/>
  <c r="D42" i="44"/>
  <c r="R8" i="8"/>
  <c r="R41" i="8"/>
  <c r="S41" i="44"/>
  <c r="Q8" i="8"/>
  <c r="Q41" i="8"/>
  <c r="R41" i="44"/>
  <c r="P8" i="8"/>
  <c r="P41" i="8"/>
  <c r="Q41" i="44"/>
  <c r="O8" i="8"/>
  <c r="O41" i="8"/>
  <c r="P41" i="44"/>
  <c r="N8" i="8"/>
  <c r="N41" i="8"/>
  <c r="O41" i="44"/>
  <c r="M8" i="8"/>
  <c r="M41" i="8"/>
  <c r="N41" i="44"/>
  <c r="L8" i="8"/>
  <c r="L41" i="8"/>
  <c r="M41" i="44"/>
  <c r="K8" i="8"/>
  <c r="K41" i="8"/>
  <c r="L41" i="44"/>
  <c r="J8" i="8"/>
  <c r="J41" i="8"/>
  <c r="K41" i="44"/>
  <c r="I8" i="8"/>
  <c r="I41" i="8"/>
  <c r="J41" i="44"/>
  <c r="F8" i="8"/>
  <c r="F41" i="8"/>
  <c r="G41" i="44"/>
  <c r="C8" i="8"/>
  <c r="C41" i="8"/>
  <c r="D41" i="44"/>
  <c r="R4" i="8"/>
  <c r="R40" i="8"/>
  <c r="S40" i="44"/>
  <c r="Q4" i="8"/>
  <c r="Q40" i="8"/>
  <c r="R40" i="44"/>
  <c r="P4" i="8"/>
  <c r="P40" i="8"/>
  <c r="Q40" i="44"/>
  <c r="O4" i="8"/>
  <c r="O40" i="8"/>
  <c r="P40" i="44"/>
  <c r="N4" i="8"/>
  <c r="N40" i="8"/>
  <c r="O40" i="44"/>
  <c r="M4" i="8"/>
  <c r="M40" i="8"/>
  <c r="N40" i="44"/>
  <c r="L4" i="8"/>
  <c r="L40" i="8"/>
  <c r="M40" i="44"/>
  <c r="K4" i="8"/>
  <c r="K40" i="8"/>
  <c r="L40" i="44"/>
  <c r="J4" i="8"/>
  <c r="J40" i="8"/>
  <c r="K40" i="44"/>
  <c r="I4" i="8"/>
  <c r="I40" i="8"/>
  <c r="J40" i="44"/>
  <c r="F4" i="8"/>
  <c r="F40" i="8"/>
  <c r="G40" i="44"/>
  <c r="C4" i="8"/>
  <c r="C40" i="8"/>
  <c r="D40" i="44"/>
  <c r="R11" i="8"/>
  <c r="R39" i="8"/>
  <c r="S39" i="44"/>
  <c r="Q11" i="8"/>
  <c r="Q39" i="8"/>
  <c r="R39" i="44"/>
  <c r="P11" i="8"/>
  <c r="P39" i="8"/>
  <c r="Q39" i="44"/>
  <c r="O11" i="8"/>
  <c r="O39" i="8"/>
  <c r="P39" i="44"/>
  <c r="N11" i="8"/>
  <c r="N39" i="8"/>
  <c r="O39" i="44"/>
  <c r="M11" i="8"/>
  <c r="M39" i="8"/>
  <c r="N39" i="44"/>
  <c r="L11" i="8"/>
  <c r="L39" i="8"/>
  <c r="M39" i="44"/>
  <c r="K11" i="8"/>
  <c r="K39" i="8"/>
  <c r="L39" i="44"/>
  <c r="J11" i="8"/>
  <c r="J39" i="8"/>
  <c r="K39" i="44"/>
  <c r="I11" i="8"/>
  <c r="I39" i="8"/>
  <c r="J39" i="44"/>
  <c r="F11" i="8"/>
  <c r="F39" i="8"/>
  <c r="G39" i="44"/>
  <c r="C11" i="8"/>
  <c r="C39" i="8"/>
  <c r="D39" i="44"/>
  <c r="R2" i="8"/>
  <c r="R38" i="8"/>
  <c r="S38" i="44"/>
  <c r="Q2" i="8"/>
  <c r="Q38" i="8"/>
  <c r="R38" i="44"/>
  <c r="P2" i="8"/>
  <c r="P38" i="8"/>
  <c r="Q38" i="44"/>
  <c r="O2" i="8"/>
  <c r="O38" i="8"/>
  <c r="P38" i="44"/>
  <c r="N2" i="8"/>
  <c r="N38" i="8"/>
  <c r="O38" i="44"/>
  <c r="M2" i="8"/>
  <c r="M38" i="8"/>
  <c r="N38" i="44"/>
  <c r="L2" i="8"/>
  <c r="L38" i="8"/>
  <c r="M38" i="44"/>
  <c r="K2" i="8"/>
  <c r="K38" i="8"/>
  <c r="L38" i="44"/>
  <c r="J2" i="8"/>
  <c r="J38" i="8"/>
  <c r="K38" i="44"/>
  <c r="I2" i="8"/>
  <c r="I38" i="8"/>
  <c r="J38" i="44"/>
  <c r="F2" i="8"/>
  <c r="F38" i="8"/>
  <c r="G38" i="44"/>
  <c r="C2" i="8"/>
  <c r="C38" i="8"/>
  <c r="D38" i="44"/>
  <c r="R22" i="8"/>
  <c r="R37" i="8"/>
  <c r="S37" i="44"/>
  <c r="Q22" i="8"/>
  <c r="Q37" i="8"/>
  <c r="R37" i="44"/>
  <c r="P22" i="8"/>
  <c r="P37" i="8"/>
  <c r="Q37" i="44"/>
  <c r="O22" i="8"/>
  <c r="O37" i="8"/>
  <c r="P37" i="44"/>
  <c r="N22" i="8"/>
  <c r="N37" i="8"/>
  <c r="O37" i="44"/>
  <c r="M22" i="8"/>
  <c r="M37" i="8"/>
  <c r="N37" i="44"/>
  <c r="L22" i="8"/>
  <c r="L37" i="8"/>
  <c r="M37" i="44"/>
  <c r="K22" i="8"/>
  <c r="K37" i="8"/>
  <c r="L37" i="44"/>
  <c r="J22" i="8"/>
  <c r="J37" i="8"/>
  <c r="K37" i="44"/>
  <c r="I22" i="8"/>
  <c r="I37" i="8"/>
  <c r="J37" i="44"/>
  <c r="F22" i="8"/>
  <c r="F37" i="8"/>
  <c r="G37" i="44"/>
  <c r="C22" i="8"/>
  <c r="C37" i="8"/>
  <c r="D37" i="44"/>
  <c r="R26" i="8"/>
  <c r="R36" i="8"/>
  <c r="S36" i="44"/>
  <c r="Q26" i="8"/>
  <c r="Q36" i="8"/>
  <c r="R36" i="44"/>
  <c r="P26" i="8"/>
  <c r="P36" i="8"/>
  <c r="Q36" i="44"/>
  <c r="O26" i="8"/>
  <c r="O36" i="8"/>
  <c r="P36" i="44"/>
  <c r="N26" i="8"/>
  <c r="N36" i="8"/>
  <c r="O36" i="44"/>
  <c r="M26" i="8"/>
  <c r="M36" i="8"/>
  <c r="N36" i="44"/>
  <c r="L26" i="8"/>
  <c r="L36" i="8"/>
  <c r="M36" i="44"/>
  <c r="K26" i="8"/>
  <c r="K36" i="8"/>
  <c r="L36" i="44"/>
  <c r="J26" i="8"/>
  <c r="J36" i="8"/>
  <c r="K36" i="44"/>
  <c r="I26" i="8"/>
  <c r="I36" i="8"/>
  <c r="J36" i="44"/>
  <c r="F26" i="8"/>
  <c r="F36" i="8"/>
  <c r="G36" i="44"/>
  <c r="C26" i="8"/>
  <c r="C36" i="8"/>
  <c r="D36" i="44"/>
  <c r="R30" i="8"/>
  <c r="R35" i="8"/>
  <c r="S35" i="44"/>
  <c r="Q30" i="8"/>
  <c r="Q35" i="8"/>
  <c r="R35" i="44"/>
  <c r="P30" i="8"/>
  <c r="P35" i="8"/>
  <c r="Q35" i="44"/>
  <c r="O30" i="8"/>
  <c r="O35" i="8"/>
  <c r="P35" i="44"/>
  <c r="N30" i="8"/>
  <c r="N35" i="8"/>
  <c r="O35" i="44"/>
  <c r="M30" i="8"/>
  <c r="M35" i="8"/>
  <c r="N35" i="44"/>
  <c r="L30" i="8"/>
  <c r="L35" i="8"/>
  <c r="M35" i="44"/>
  <c r="K30" i="8"/>
  <c r="K35" i="8"/>
  <c r="L35" i="44"/>
  <c r="J30" i="8"/>
  <c r="J35" i="8"/>
  <c r="K35" i="44"/>
  <c r="I30" i="8"/>
  <c r="I35" i="8"/>
  <c r="J35" i="44"/>
  <c r="F30" i="8"/>
  <c r="F35" i="8"/>
  <c r="G35" i="44"/>
  <c r="C30" i="8"/>
  <c r="C35" i="8"/>
  <c r="D35" i="44"/>
  <c r="R14" i="8"/>
  <c r="R34" i="8"/>
  <c r="S34" i="44"/>
  <c r="Q14" i="8"/>
  <c r="Q34" i="8"/>
  <c r="R34" i="44"/>
  <c r="P14" i="8"/>
  <c r="P34" i="8"/>
  <c r="Q34" i="44"/>
  <c r="O14" i="8"/>
  <c r="O34" i="8"/>
  <c r="P34" i="44"/>
  <c r="N14" i="8"/>
  <c r="N34" i="8"/>
  <c r="O34" i="44"/>
  <c r="M14" i="8"/>
  <c r="M34" i="8"/>
  <c r="N34" i="44"/>
  <c r="L14" i="8"/>
  <c r="L34" i="8"/>
  <c r="M34" i="44"/>
  <c r="K14" i="8"/>
  <c r="K34" i="8"/>
  <c r="L34" i="44"/>
  <c r="J14" i="8"/>
  <c r="J34" i="8"/>
  <c r="K34" i="44"/>
  <c r="I14" i="8"/>
  <c r="I34" i="8"/>
  <c r="J34" i="44"/>
  <c r="F14" i="8"/>
  <c r="F34" i="8"/>
  <c r="G34" i="44"/>
  <c r="C14" i="8"/>
  <c r="C34" i="8"/>
  <c r="D34" i="44"/>
  <c r="R13" i="8"/>
  <c r="R33" i="8"/>
  <c r="S33" i="44"/>
  <c r="Q13" i="8"/>
  <c r="Q33" i="8"/>
  <c r="R33" i="44"/>
  <c r="P13" i="8"/>
  <c r="P33" i="8"/>
  <c r="Q33" i="44"/>
  <c r="O13" i="8"/>
  <c r="O33" i="8"/>
  <c r="P33" i="44"/>
  <c r="N13" i="8"/>
  <c r="N33" i="8"/>
  <c r="O33" i="44"/>
  <c r="M13" i="8"/>
  <c r="M33" i="8"/>
  <c r="N33" i="44"/>
  <c r="L13" i="8"/>
  <c r="L33" i="8"/>
  <c r="M33" i="44"/>
  <c r="K13" i="8"/>
  <c r="K33" i="8"/>
  <c r="L33" i="44"/>
  <c r="J13" i="8"/>
  <c r="J33" i="8"/>
  <c r="K33" i="44"/>
  <c r="I13" i="8"/>
  <c r="I33" i="8"/>
  <c r="J33" i="44"/>
  <c r="F13" i="8"/>
  <c r="F33" i="8"/>
  <c r="G33" i="44"/>
  <c r="C13" i="8"/>
  <c r="C33" i="8"/>
  <c r="D33" i="44"/>
  <c r="R3" i="8"/>
  <c r="R32" i="8"/>
  <c r="S32" i="44"/>
  <c r="Q3" i="8"/>
  <c r="Q32" i="8"/>
  <c r="R32" i="44"/>
  <c r="P3" i="8"/>
  <c r="P32" i="8"/>
  <c r="Q32" i="44"/>
  <c r="Q31" i="44"/>
  <c r="O3" i="8"/>
  <c r="O32" i="8"/>
  <c r="P32" i="44"/>
  <c r="P31" i="44"/>
  <c r="N3" i="8"/>
  <c r="N32" i="8"/>
  <c r="O32" i="44"/>
  <c r="M3" i="8"/>
  <c r="M32" i="8"/>
  <c r="N32" i="44"/>
  <c r="L3" i="8"/>
  <c r="L32" i="8"/>
  <c r="M32" i="44"/>
  <c r="M31" i="44"/>
  <c r="K3" i="8"/>
  <c r="K32" i="8"/>
  <c r="L32" i="44"/>
  <c r="L31" i="44"/>
  <c r="J3" i="8"/>
  <c r="J32" i="8"/>
  <c r="K32" i="44"/>
  <c r="I3" i="8"/>
  <c r="I32" i="8"/>
  <c r="J32" i="44"/>
  <c r="F3" i="8"/>
  <c r="F32" i="8"/>
  <c r="G32" i="44"/>
  <c r="C3" i="8"/>
  <c r="C32" i="8"/>
  <c r="D32" i="44"/>
  <c r="D31" i="44"/>
  <c r="S63" i="44"/>
  <c r="R63" i="44"/>
  <c r="O63" i="44"/>
  <c r="N63" i="44"/>
  <c r="K63" i="44"/>
  <c r="J63" i="44"/>
  <c r="G63" i="44"/>
  <c r="S48" i="44"/>
  <c r="R48" i="44"/>
  <c r="O48" i="44"/>
  <c r="N48" i="44"/>
  <c r="K48" i="44"/>
  <c r="J48" i="44"/>
  <c r="G48" i="44"/>
  <c r="S45" i="44"/>
  <c r="R45" i="44"/>
  <c r="O45" i="44"/>
  <c r="N45" i="44"/>
  <c r="K45" i="44"/>
  <c r="J45" i="44"/>
  <c r="G45" i="44"/>
  <c r="S31" i="44"/>
  <c r="R31" i="44"/>
  <c r="O31" i="44"/>
  <c r="N31" i="44"/>
  <c r="K31" i="44"/>
  <c r="J31" i="44"/>
  <c r="G31" i="44"/>
  <c r="S63" i="43"/>
  <c r="R63" i="43"/>
  <c r="Q63" i="43"/>
  <c r="O63" i="43"/>
  <c r="N63" i="43"/>
  <c r="M63" i="43"/>
  <c r="K63" i="43"/>
  <c r="J63" i="43"/>
  <c r="G63" i="43"/>
  <c r="S48" i="43"/>
  <c r="R48" i="43"/>
  <c r="Q48" i="43"/>
  <c r="O48" i="43"/>
  <c r="N48" i="43"/>
  <c r="M48" i="43"/>
  <c r="K48" i="43"/>
  <c r="J48" i="43"/>
  <c r="G48" i="43"/>
  <c r="S45" i="43"/>
  <c r="R45" i="43"/>
  <c r="Q45" i="43"/>
  <c r="O45" i="43"/>
  <c r="N45" i="43"/>
  <c r="M45" i="43"/>
  <c r="K45" i="43"/>
  <c r="J45" i="43"/>
  <c r="G45" i="43"/>
  <c r="S31" i="43"/>
  <c r="R31" i="43"/>
  <c r="Q31" i="43"/>
  <c r="O31" i="43"/>
  <c r="N31" i="43"/>
  <c r="M31" i="43"/>
  <c r="K31" i="43"/>
  <c r="J31" i="43"/>
  <c r="G31" i="43"/>
  <c r="P27" i="6"/>
  <c r="P76" i="6"/>
  <c r="Q76" i="42"/>
  <c r="M27" i="6"/>
  <c r="M76" i="6"/>
  <c r="N76" i="42"/>
  <c r="M18" i="6"/>
  <c r="M75" i="6"/>
  <c r="N75" i="42"/>
  <c r="M12" i="6"/>
  <c r="M74" i="6"/>
  <c r="N74" i="42"/>
  <c r="P7" i="6"/>
  <c r="P73" i="6"/>
  <c r="Q73" i="42"/>
  <c r="M7" i="6"/>
  <c r="M73" i="6"/>
  <c r="N73" i="42"/>
  <c r="P16" i="6"/>
  <c r="P72" i="6"/>
  <c r="Q72" i="42"/>
  <c r="M16" i="6"/>
  <c r="M72" i="6"/>
  <c r="N72" i="42"/>
  <c r="M29" i="6"/>
  <c r="M71" i="6"/>
  <c r="N71" i="42"/>
  <c r="M20" i="6"/>
  <c r="M70" i="6"/>
  <c r="N70" i="42"/>
  <c r="P24" i="6"/>
  <c r="P69" i="6"/>
  <c r="Q69" i="42"/>
  <c r="M24" i="6"/>
  <c r="M69" i="6"/>
  <c r="N69" i="42"/>
  <c r="P9" i="6"/>
  <c r="P68" i="6"/>
  <c r="Q68" i="42"/>
  <c r="M9" i="6"/>
  <c r="M68" i="6"/>
  <c r="N68" i="42"/>
  <c r="M5" i="6"/>
  <c r="M67" i="6"/>
  <c r="N67" i="42"/>
  <c r="M17" i="6"/>
  <c r="M66" i="6"/>
  <c r="N66" i="42"/>
  <c r="P21" i="6"/>
  <c r="P65" i="6"/>
  <c r="Q65" i="42"/>
  <c r="M21" i="6"/>
  <c r="M65" i="6"/>
  <c r="N65" i="42"/>
  <c r="P25" i="6"/>
  <c r="P64" i="6"/>
  <c r="Q64" i="42"/>
  <c r="M25" i="6"/>
  <c r="M64" i="6"/>
  <c r="N64" i="42"/>
  <c r="M62" i="6"/>
  <c r="N62" i="42"/>
  <c r="P18" i="6"/>
  <c r="P61" i="6"/>
  <c r="Q61" i="42"/>
  <c r="M61" i="6"/>
  <c r="N61" i="42"/>
  <c r="P12" i="6"/>
  <c r="P60" i="6"/>
  <c r="Q60" i="42"/>
  <c r="M60" i="6"/>
  <c r="N60" i="42"/>
  <c r="I12" i="6"/>
  <c r="I60" i="6"/>
  <c r="J60" i="42"/>
  <c r="R7" i="6"/>
  <c r="R59" i="6"/>
  <c r="S59" i="42"/>
  <c r="N7" i="6"/>
  <c r="N59" i="6"/>
  <c r="O59" i="42"/>
  <c r="M59" i="6"/>
  <c r="N59" i="42"/>
  <c r="R16" i="6"/>
  <c r="R58" i="6"/>
  <c r="S58" i="42"/>
  <c r="N16" i="6"/>
  <c r="N58" i="6"/>
  <c r="O58" i="42"/>
  <c r="M58" i="6"/>
  <c r="N58" i="42"/>
  <c r="R29" i="6"/>
  <c r="R57" i="6"/>
  <c r="S57" i="42"/>
  <c r="M57" i="6"/>
  <c r="N57" i="42"/>
  <c r="I29" i="6"/>
  <c r="I57" i="6"/>
  <c r="J57" i="42"/>
  <c r="M56" i="6"/>
  <c r="N56" i="42"/>
  <c r="I20" i="6"/>
  <c r="I56" i="6"/>
  <c r="J56" i="42"/>
  <c r="R24" i="6"/>
  <c r="R55" i="6"/>
  <c r="S55" i="42"/>
  <c r="N24" i="6"/>
  <c r="N55" i="6"/>
  <c r="O55" i="42"/>
  <c r="M55" i="6"/>
  <c r="N55" i="42"/>
  <c r="R9" i="6"/>
  <c r="R54" i="6"/>
  <c r="S54" i="42"/>
  <c r="N9" i="6"/>
  <c r="N54" i="6"/>
  <c r="O54" i="42"/>
  <c r="M54" i="6"/>
  <c r="N54" i="42"/>
  <c r="I9" i="6"/>
  <c r="I54" i="6"/>
  <c r="J54" i="42"/>
  <c r="F9" i="6"/>
  <c r="F54" i="6"/>
  <c r="G54" i="42"/>
  <c r="M53" i="6"/>
  <c r="N53" i="42"/>
  <c r="I5" i="6"/>
  <c r="I53" i="6"/>
  <c r="J53" i="42"/>
  <c r="F5" i="6"/>
  <c r="F53" i="6"/>
  <c r="G53" i="42"/>
  <c r="Q17" i="6"/>
  <c r="Q52" i="6"/>
  <c r="R52" i="42"/>
  <c r="M52" i="6"/>
  <c r="N52" i="42"/>
  <c r="I17" i="6"/>
  <c r="I52" i="6"/>
  <c r="J52" i="42"/>
  <c r="F17" i="6"/>
  <c r="F52" i="6"/>
  <c r="G52" i="42"/>
  <c r="R21" i="6"/>
  <c r="R51" i="6"/>
  <c r="S51" i="42"/>
  <c r="Q21" i="6"/>
  <c r="Q51" i="6"/>
  <c r="R51" i="42"/>
  <c r="N21" i="6"/>
  <c r="N51" i="6"/>
  <c r="O51" i="42"/>
  <c r="M51" i="6"/>
  <c r="N51" i="42"/>
  <c r="F21" i="6"/>
  <c r="F51" i="6"/>
  <c r="G51" i="42"/>
  <c r="R25" i="6"/>
  <c r="R50" i="6"/>
  <c r="S50" i="42"/>
  <c r="Q25" i="6"/>
  <c r="Q50" i="6"/>
  <c r="R50" i="42"/>
  <c r="N25" i="6"/>
  <c r="N50" i="6"/>
  <c r="O50" i="42"/>
  <c r="M50" i="6"/>
  <c r="N50" i="42"/>
  <c r="I25" i="6"/>
  <c r="I50" i="6"/>
  <c r="J50" i="42"/>
  <c r="F25" i="6"/>
  <c r="F50" i="6"/>
  <c r="G50" i="42"/>
  <c r="M23" i="6"/>
  <c r="M49" i="6"/>
  <c r="N49" i="42"/>
  <c r="I23" i="6"/>
  <c r="I49" i="6"/>
  <c r="J49" i="42"/>
  <c r="F23" i="6"/>
  <c r="F49" i="6"/>
  <c r="G49" i="42"/>
  <c r="Q6" i="6"/>
  <c r="Q47" i="6"/>
  <c r="R47" i="42"/>
  <c r="M6" i="6"/>
  <c r="M47" i="6"/>
  <c r="N47" i="42"/>
  <c r="J6" i="6"/>
  <c r="J47" i="6"/>
  <c r="K47" i="42"/>
  <c r="I6" i="6"/>
  <c r="I47" i="6"/>
  <c r="J47" i="42"/>
  <c r="R10" i="6"/>
  <c r="R46" i="6"/>
  <c r="S46" i="42"/>
  <c r="Q10" i="6"/>
  <c r="Q46" i="6"/>
  <c r="R46" i="42"/>
  <c r="N10" i="6"/>
  <c r="N46" i="6"/>
  <c r="O46" i="42"/>
  <c r="M10" i="6"/>
  <c r="M46" i="6"/>
  <c r="N46" i="42"/>
  <c r="J10" i="6"/>
  <c r="J46" i="6"/>
  <c r="K46" i="42"/>
  <c r="K45" i="42"/>
  <c r="Q15" i="6"/>
  <c r="Q44" i="6"/>
  <c r="R44" i="42"/>
  <c r="M15" i="6"/>
  <c r="M44" i="6"/>
  <c r="N44" i="42"/>
  <c r="R28" i="6"/>
  <c r="R43" i="6"/>
  <c r="S43" i="42"/>
  <c r="Q28" i="6"/>
  <c r="Q43" i="6"/>
  <c r="R43" i="42"/>
  <c r="N28" i="6"/>
  <c r="N43" i="6"/>
  <c r="O43" i="42"/>
  <c r="M28" i="6"/>
  <c r="M43" i="6"/>
  <c r="N43" i="42"/>
  <c r="J28" i="6"/>
  <c r="J43" i="6"/>
  <c r="K43" i="42"/>
  <c r="I28" i="6"/>
  <c r="I43" i="6"/>
  <c r="J43" i="42"/>
  <c r="R19" i="6"/>
  <c r="R42" i="6"/>
  <c r="S42" i="42"/>
  <c r="N19" i="6"/>
  <c r="N42" i="6"/>
  <c r="O42" i="42"/>
  <c r="M19" i="6"/>
  <c r="M42" i="6"/>
  <c r="N42" i="42"/>
  <c r="J19" i="6"/>
  <c r="J42" i="6"/>
  <c r="K42" i="42"/>
  <c r="I19" i="6"/>
  <c r="I42" i="6"/>
  <c r="J42" i="42"/>
  <c r="R8" i="6"/>
  <c r="R41" i="6"/>
  <c r="S41" i="42"/>
  <c r="M8" i="6"/>
  <c r="M41" i="6"/>
  <c r="N41" i="42"/>
  <c r="J8" i="6"/>
  <c r="J41" i="6"/>
  <c r="K41" i="42"/>
  <c r="R4" i="6"/>
  <c r="R40" i="6"/>
  <c r="S40" i="42"/>
  <c r="Q4" i="6"/>
  <c r="Q40" i="6"/>
  <c r="R40" i="42"/>
  <c r="M4" i="6"/>
  <c r="M40" i="6"/>
  <c r="N40" i="42"/>
  <c r="J4" i="6"/>
  <c r="J40" i="6"/>
  <c r="K40" i="42"/>
  <c r="R11" i="6"/>
  <c r="R39" i="6"/>
  <c r="S39" i="42"/>
  <c r="Q11" i="6"/>
  <c r="Q39" i="6"/>
  <c r="R39" i="42"/>
  <c r="N11" i="6"/>
  <c r="N39" i="6"/>
  <c r="O39" i="42"/>
  <c r="M11" i="6"/>
  <c r="M39" i="6"/>
  <c r="N39" i="42"/>
  <c r="J11" i="6"/>
  <c r="J39" i="6"/>
  <c r="K39" i="42"/>
  <c r="I11" i="6"/>
  <c r="I39" i="6"/>
  <c r="J39" i="42"/>
  <c r="R2" i="6"/>
  <c r="R38" i="6"/>
  <c r="S38" i="42"/>
  <c r="N2" i="6"/>
  <c r="N38" i="6"/>
  <c r="O38" i="42"/>
  <c r="M2" i="6"/>
  <c r="M38" i="6"/>
  <c r="N38" i="42"/>
  <c r="J2" i="6"/>
  <c r="J38" i="6"/>
  <c r="K38" i="42"/>
  <c r="I2" i="6"/>
  <c r="I38" i="6"/>
  <c r="J38" i="42"/>
  <c r="R22" i="6"/>
  <c r="R37" i="6"/>
  <c r="S37" i="42"/>
  <c r="M22" i="6"/>
  <c r="M37" i="6"/>
  <c r="N37" i="42"/>
  <c r="J22" i="6"/>
  <c r="J37" i="6"/>
  <c r="K37" i="42"/>
  <c r="R26" i="6"/>
  <c r="R36" i="6"/>
  <c r="S36" i="42"/>
  <c r="Q26" i="6"/>
  <c r="Q36" i="6"/>
  <c r="R36" i="42"/>
  <c r="M26" i="6"/>
  <c r="M36" i="6"/>
  <c r="N36" i="42"/>
  <c r="J26" i="6"/>
  <c r="J36" i="6"/>
  <c r="K36" i="42"/>
  <c r="R30" i="6"/>
  <c r="R35" i="6"/>
  <c r="S35" i="42"/>
  <c r="Q30" i="6"/>
  <c r="Q35" i="6"/>
  <c r="R35" i="42"/>
  <c r="N30" i="6"/>
  <c r="N35" i="6"/>
  <c r="O35" i="42"/>
  <c r="M30" i="6"/>
  <c r="M35" i="6"/>
  <c r="N35" i="42"/>
  <c r="J30" i="6"/>
  <c r="J35" i="6"/>
  <c r="K35" i="42"/>
  <c r="I30" i="6"/>
  <c r="I35" i="6"/>
  <c r="J35" i="42"/>
  <c r="R14" i="6"/>
  <c r="R34" i="6"/>
  <c r="S34" i="42"/>
  <c r="N14" i="6"/>
  <c r="N34" i="6"/>
  <c r="O34" i="42"/>
  <c r="M14" i="6"/>
  <c r="M34" i="6"/>
  <c r="N34" i="42"/>
  <c r="J14" i="6"/>
  <c r="J34" i="6"/>
  <c r="K34" i="42"/>
  <c r="I14" i="6"/>
  <c r="I34" i="6"/>
  <c r="J34" i="42"/>
  <c r="R13" i="6"/>
  <c r="R33" i="6"/>
  <c r="S33" i="42"/>
  <c r="M13" i="6"/>
  <c r="M33" i="6"/>
  <c r="N33" i="42"/>
  <c r="J13" i="6"/>
  <c r="J33" i="6"/>
  <c r="K33" i="42"/>
  <c r="R3" i="6"/>
  <c r="R32" i="6"/>
  <c r="S32" i="42"/>
  <c r="R15" i="6"/>
  <c r="R44" i="6"/>
  <c r="S44" i="42"/>
  <c r="S31" i="42"/>
  <c r="Q3" i="6"/>
  <c r="Q32" i="6"/>
  <c r="R32" i="42"/>
  <c r="M3" i="6"/>
  <c r="M32" i="6"/>
  <c r="N32" i="42"/>
  <c r="J3" i="6"/>
  <c r="J32" i="6"/>
  <c r="K32" i="42"/>
  <c r="J15" i="6"/>
  <c r="J44" i="6"/>
  <c r="K44" i="42"/>
  <c r="K31" i="42"/>
  <c r="R27" i="9"/>
  <c r="R76" i="9"/>
  <c r="S76" i="45"/>
  <c r="Q27" i="9"/>
  <c r="Q76" i="9"/>
  <c r="R76" i="45"/>
  <c r="P27" i="9"/>
  <c r="P76" i="9"/>
  <c r="Q76" i="45"/>
  <c r="O27" i="9"/>
  <c r="O76" i="9"/>
  <c r="P76" i="45"/>
  <c r="N27" i="9"/>
  <c r="N76" i="9"/>
  <c r="O76" i="45"/>
  <c r="M27" i="9"/>
  <c r="M76" i="9"/>
  <c r="N76" i="45"/>
  <c r="L27" i="9"/>
  <c r="L76" i="9"/>
  <c r="M76" i="45"/>
  <c r="K27" i="9"/>
  <c r="K76" i="9"/>
  <c r="L76" i="45"/>
  <c r="J27" i="9"/>
  <c r="J76" i="9"/>
  <c r="K76" i="45"/>
  <c r="I27" i="9"/>
  <c r="I76" i="9"/>
  <c r="J76" i="45"/>
  <c r="F27" i="9"/>
  <c r="F76" i="9"/>
  <c r="G76" i="45"/>
  <c r="C27" i="9"/>
  <c r="C76" i="9"/>
  <c r="R18" i="9"/>
  <c r="R75" i="9"/>
  <c r="S75" i="45"/>
  <c r="Q18" i="9"/>
  <c r="Q75" i="9"/>
  <c r="R75" i="45"/>
  <c r="P18" i="9"/>
  <c r="P75" i="9"/>
  <c r="Q75" i="45"/>
  <c r="O18" i="9"/>
  <c r="O75" i="9"/>
  <c r="P75" i="45"/>
  <c r="N18" i="9"/>
  <c r="N75" i="9"/>
  <c r="O75" i="45"/>
  <c r="M18" i="9"/>
  <c r="M75" i="9"/>
  <c r="N75" i="45"/>
  <c r="L18" i="9"/>
  <c r="L75" i="9"/>
  <c r="M75" i="45"/>
  <c r="K18" i="9"/>
  <c r="K75" i="9"/>
  <c r="L75" i="45"/>
  <c r="J18" i="9"/>
  <c r="J75" i="9"/>
  <c r="K75" i="45"/>
  <c r="I18" i="9"/>
  <c r="I75" i="9"/>
  <c r="J75" i="45"/>
  <c r="F18" i="9"/>
  <c r="F75" i="9"/>
  <c r="G75" i="45"/>
  <c r="C18" i="9"/>
  <c r="C75" i="9"/>
  <c r="R12" i="9"/>
  <c r="R74" i="9"/>
  <c r="S74" i="45"/>
  <c r="Q12" i="9"/>
  <c r="Q74" i="9"/>
  <c r="R74" i="45"/>
  <c r="P12" i="9"/>
  <c r="P74" i="9"/>
  <c r="Q74" i="45"/>
  <c r="O12" i="9"/>
  <c r="O74" i="9"/>
  <c r="P74" i="45"/>
  <c r="N12" i="9"/>
  <c r="N74" i="9"/>
  <c r="O74" i="45"/>
  <c r="M12" i="9"/>
  <c r="M74" i="9"/>
  <c r="N74" i="45"/>
  <c r="L12" i="9"/>
  <c r="L74" i="9"/>
  <c r="M74" i="45"/>
  <c r="K12" i="9"/>
  <c r="K74" i="9"/>
  <c r="L74" i="45"/>
  <c r="J12" i="9"/>
  <c r="J74" i="9"/>
  <c r="K74" i="45"/>
  <c r="I12" i="9"/>
  <c r="I74" i="9"/>
  <c r="J74" i="45"/>
  <c r="F12" i="9"/>
  <c r="F74" i="9"/>
  <c r="G74" i="45"/>
  <c r="C12" i="9"/>
  <c r="C74" i="9"/>
  <c r="R7" i="9"/>
  <c r="R73" i="9"/>
  <c r="S73" i="45"/>
  <c r="Q7" i="9"/>
  <c r="Q73" i="9"/>
  <c r="R73" i="45"/>
  <c r="P7" i="9"/>
  <c r="P73" i="9"/>
  <c r="Q73" i="45"/>
  <c r="O7" i="9"/>
  <c r="O73" i="9"/>
  <c r="P73" i="45"/>
  <c r="N7" i="9"/>
  <c r="N73" i="9"/>
  <c r="O73" i="45"/>
  <c r="M7" i="9"/>
  <c r="M73" i="9"/>
  <c r="N73" i="45"/>
  <c r="L7" i="9"/>
  <c r="L73" i="9"/>
  <c r="M73" i="45"/>
  <c r="K7" i="9"/>
  <c r="K73" i="9"/>
  <c r="L73" i="45"/>
  <c r="J7" i="9"/>
  <c r="J73" i="9"/>
  <c r="K73" i="45"/>
  <c r="I7" i="9"/>
  <c r="I73" i="9"/>
  <c r="J73" i="45"/>
  <c r="F7" i="9"/>
  <c r="F73" i="9"/>
  <c r="G73" i="45"/>
  <c r="C7" i="9"/>
  <c r="C73" i="9"/>
  <c r="R16" i="9"/>
  <c r="R72" i="9"/>
  <c r="S72" i="45"/>
  <c r="Q16" i="9"/>
  <c r="Q72" i="9"/>
  <c r="R72" i="45"/>
  <c r="P16" i="9"/>
  <c r="P72" i="9"/>
  <c r="Q72" i="45"/>
  <c r="O16" i="9"/>
  <c r="O72" i="9"/>
  <c r="P72" i="45"/>
  <c r="N16" i="9"/>
  <c r="N72" i="9"/>
  <c r="O72" i="45"/>
  <c r="M16" i="9"/>
  <c r="M72" i="9"/>
  <c r="N72" i="45"/>
  <c r="L16" i="9"/>
  <c r="L72" i="9"/>
  <c r="M72" i="45"/>
  <c r="K16" i="9"/>
  <c r="K72" i="9"/>
  <c r="L72" i="45"/>
  <c r="J16" i="9"/>
  <c r="J72" i="9"/>
  <c r="K72" i="45"/>
  <c r="I16" i="9"/>
  <c r="I72" i="9"/>
  <c r="J72" i="45"/>
  <c r="F16" i="9"/>
  <c r="F72" i="9"/>
  <c r="G72" i="45"/>
  <c r="C16" i="9"/>
  <c r="C72" i="9"/>
  <c r="R29" i="9"/>
  <c r="R71" i="9"/>
  <c r="S71" i="45"/>
  <c r="Q29" i="9"/>
  <c r="Q71" i="9"/>
  <c r="R71" i="45"/>
  <c r="P29" i="9"/>
  <c r="P71" i="9"/>
  <c r="Q71" i="45"/>
  <c r="O29" i="9"/>
  <c r="O71" i="9"/>
  <c r="P71" i="45"/>
  <c r="N29" i="9"/>
  <c r="N71" i="9"/>
  <c r="O71" i="45"/>
  <c r="M29" i="9"/>
  <c r="M71" i="9"/>
  <c r="N71" i="45"/>
  <c r="L29" i="9"/>
  <c r="L71" i="9"/>
  <c r="M71" i="45"/>
  <c r="K29" i="9"/>
  <c r="K71" i="9"/>
  <c r="L71" i="45"/>
  <c r="J29" i="9"/>
  <c r="J71" i="9"/>
  <c r="K71" i="45"/>
  <c r="I29" i="9"/>
  <c r="I71" i="9"/>
  <c r="J71" i="45"/>
  <c r="F29" i="9"/>
  <c r="F71" i="9"/>
  <c r="G71" i="45"/>
  <c r="C29" i="9"/>
  <c r="C71" i="9"/>
  <c r="R20" i="9"/>
  <c r="R70" i="9"/>
  <c r="S70" i="45"/>
  <c r="Q20" i="9"/>
  <c r="Q70" i="9"/>
  <c r="R70" i="45"/>
  <c r="P20" i="9"/>
  <c r="P70" i="9"/>
  <c r="Q70" i="45"/>
  <c r="O20" i="9"/>
  <c r="O70" i="9"/>
  <c r="P70" i="45"/>
  <c r="N20" i="9"/>
  <c r="N70" i="9"/>
  <c r="O70" i="45"/>
  <c r="M20" i="9"/>
  <c r="M70" i="9"/>
  <c r="N70" i="45"/>
  <c r="L20" i="9"/>
  <c r="L70" i="9"/>
  <c r="M70" i="45"/>
  <c r="K20" i="9"/>
  <c r="K70" i="9"/>
  <c r="L70" i="45"/>
  <c r="J20" i="9"/>
  <c r="J70" i="9"/>
  <c r="K70" i="45"/>
  <c r="I20" i="9"/>
  <c r="I70" i="9"/>
  <c r="J70" i="45"/>
  <c r="F20" i="9"/>
  <c r="F70" i="9"/>
  <c r="G70" i="45"/>
  <c r="C20" i="9"/>
  <c r="C70" i="9"/>
  <c r="R24" i="9"/>
  <c r="R69" i="9"/>
  <c r="S69" i="45"/>
  <c r="Q24" i="9"/>
  <c r="Q69" i="9"/>
  <c r="R69" i="45"/>
  <c r="P24" i="9"/>
  <c r="P69" i="9"/>
  <c r="Q69" i="45"/>
  <c r="O24" i="9"/>
  <c r="O69" i="9"/>
  <c r="P69" i="45"/>
  <c r="N24" i="9"/>
  <c r="N69" i="9"/>
  <c r="O69" i="45"/>
  <c r="M24" i="9"/>
  <c r="M69" i="9"/>
  <c r="N69" i="45"/>
  <c r="L24" i="9"/>
  <c r="L69" i="9"/>
  <c r="M69" i="45"/>
  <c r="K24" i="9"/>
  <c r="K69" i="9"/>
  <c r="L69" i="45"/>
  <c r="J24" i="9"/>
  <c r="J69" i="9"/>
  <c r="K69" i="45"/>
  <c r="I24" i="9"/>
  <c r="I69" i="9"/>
  <c r="J69" i="45"/>
  <c r="F24" i="9"/>
  <c r="F69" i="9"/>
  <c r="G69" i="45"/>
  <c r="C24" i="9"/>
  <c r="C69" i="9"/>
  <c r="R9" i="9"/>
  <c r="R68" i="9"/>
  <c r="S68" i="45"/>
  <c r="Q9" i="9"/>
  <c r="Q68" i="9"/>
  <c r="R68" i="45"/>
  <c r="P9" i="9"/>
  <c r="P68" i="9"/>
  <c r="Q68" i="45"/>
  <c r="O9" i="9"/>
  <c r="O68" i="9"/>
  <c r="P68" i="45"/>
  <c r="N9" i="9"/>
  <c r="N68" i="9"/>
  <c r="O68" i="45"/>
  <c r="M9" i="9"/>
  <c r="M68" i="9"/>
  <c r="N68" i="45"/>
  <c r="L9" i="9"/>
  <c r="L68" i="9"/>
  <c r="M68" i="45"/>
  <c r="K9" i="9"/>
  <c r="K68" i="9"/>
  <c r="L68" i="45"/>
  <c r="J9" i="9"/>
  <c r="J68" i="9"/>
  <c r="K68" i="45"/>
  <c r="I9" i="9"/>
  <c r="I68" i="9"/>
  <c r="J68" i="45"/>
  <c r="F9" i="9"/>
  <c r="F68" i="9"/>
  <c r="G68" i="45"/>
  <c r="C9" i="9"/>
  <c r="C68" i="9"/>
  <c r="D68" i="45"/>
  <c r="R5" i="9"/>
  <c r="R67" i="9"/>
  <c r="S67" i="45"/>
  <c r="Q5" i="9"/>
  <c r="Q67" i="9"/>
  <c r="R67" i="45"/>
  <c r="P5" i="9"/>
  <c r="P67" i="9"/>
  <c r="Q67" i="45"/>
  <c r="O5" i="9"/>
  <c r="O67" i="9"/>
  <c r="P67" i="45"/>
  <c r="N5" i="9"/>
  <c r="N67" i="9"/>
  <c r="O67" i="45"/>
  <c r="M5" i="9"/>
  <c r="M67" i="9"/>
  <c r="N67" i="45"/>
  <c r="L5" i="9"/>
  <c r="L67" i="9"/>
  <c r="M67" i="45"/>
  <c r="K5" i="9"/>
  <c r="K67" i="9"/>
  <c r="L67" i="45"/>
  <c r="J5" i="9"/>
  <c r="J67" i="9"/>
  <c r="K67" i="45"/>
  <c r="I5" i="9"/>
  <c r="I67" i="9"/>
  <c r="J67" i="45"/>
  <c r="F5" i="9"/>
  <c r="F67" i="9"/>
  <c r="G67" i="45"/>
  <c r="C5" i="9"/>
  <c r="C67" i="9"/>
  <c r="R17" i="9"/>
  <c r="R66" i="9"/>
  <c r="S66" i="45"/>
  <c r="Q17" i="9"/>
  <c r="Q66" i="9"/>
  <c r="R66" i="45"/>
  <c r="P17" i="9"/>
  <c r="P66" i="9"/>
  <c r="Q66" i="45"/>
  <c r="O17" i="9"/>
  <c r="O66" i="9"/>
  <c r="P66" i="45"/>
  <c r="N17" i="9"/>
  <c r="N66" i="9"/>
  <c r="O66" i="45"/>
  <c r="M17" i="9"/>
  <c r="M66" i="9"/>
  <c r="N66" i="45"/>
  <c r="L17" i="9"/>
  <c r="L66" i="9"/>
  <c r="M66" i="45"/>
  <c r="K17" i="9"/>
  <c r="K66" i="9"/>
  <c r="L66" i="45"/>
  <c r="J17" i="9"/>
  <c r="J66" i="9"/>
  <c r="K66" i="45"/>
  <c r="I17" i="9"/>
  <c r="I66" i="9"/>
  <c r="J66" i="45"/>
  <c r="F17" i="9"/>
  <c r="F66" i="9"/>
  <c r="G66" i="45"/>
  <c r="C17" i="9"/>
  <c r="C66" i="9"/>
  <c r="R21" i="9"/>
  <c r="R65" i="9"/>
  <c r="S65" i="45"/>
  <c r="Q21" i="9"/>
  <c r="Q65" i="9"/>
  <c r="R65" i="45"/>
  <c r="P21" i="9"/>
  <c r="P65" i="9"/>
  <c r="Q65" i="45"/>
  <c r="O21" i="9"/>
  <c r="O65" i="9"/>
  <c r="P65" i="45"/>
  <c r="N21" i="9"/>
  <c r="N65" i="9"/>
  <c r="O65" i="45"/>
  <c r="M21" i="9"/>
  <c r="M65" i="9"/>
  <c r="N65" i="45"/>
  <c r="L21" i="9"/>
  <c r="L65" i="9"/>
  <c r="K21" i="9"/>
  <c r="K65" i="9"/>
  <c r="L65" i="45"/>
  <c r="J21" i="9"/>
  <c r="J65" i="9"/>
  <c r="K65" i="45"/>
  <c r="I21" i="9"/>
  <c r="I65" i="9"/>
  <c r="F21" i="9"/>
  <c r="F65" i="9"/>
  <c r="G65" i="45"/>
  <c r="C21" i="9"/>
  <c r="C65" i="9"/>
  <c r="R25" i="9"/>
  <c r="R64" i="9"/>
  <c r="S64" i="45"/>
  <c r="S63" i="45"/>
  <c r="Q25" i="9"/>
  <c r="Q64" i="9"/>
  <c r="P25" i="9"/>
  <c r="P64" i="9"/>
  <c r="Q64" i="45"/>
  <c r="Q63" i="45"/>
  <c r="O25" i="9"/>
  <c r="O64" i="9"/>
  <c r="N25" i="9"/>
  <c r="N64" i="9"/>
  <c r="O64" i="45"/>
  <c r="O63" i="45"/>
  <c r="M25" i="9"/>
  <c r="M64" i="9"/>
  <c r="L25" i="9"/>
  <c r="L64" i="9"/>
  <c r="M64" i="45"/>
  <c r="K25" i="9"/>
  <c r="K64" i="9"/>
  <c r="J25" i="9"/>
  <c r="J64" i="9"/>
  <c r="K64" i="45"/>
  <c r="K63" i="45"/>
  <c r="I25" i="9"/>
  <c r="I64" i="9"/>
  <c r="J64" i="45"/>
  <c r="F25" i="9"/>
  <c r="F64" i="9"/>
  <c r="G64" i="45"/>
  <c r="G63" i="45"/>
  <c r="C25" i="9"/>
  <c r="C64" i="9"/>
  <c r="P63" i="9"/>
  <c r="N63" i="9"/>
  <c r="R62" i="9"/>
  <c r="S62" i="45"/>
  <c r="Q62" i="9"/>
  <c r="R62" i="45"/>
  <c r="P62" i="9"/>
  <c r="Q62" i="45"/>
  <c r="O62" i="9"/>
  <c r="P62" i="45"/>
  <c r="N62" i="9"/>
  <c r="O62" i="45"/>
  <c r="M62" i="9"/>
  <c r="N62" i="45"/>
  <c r="L62" i="9"/>
  <c r="M62" i="45"/>
  <c r="K62" i="9"/>
  <c r="L62" i="45"/>
  <c r="J62" i="9"/>
  <c r="K62" i="45"/>
  <c r="I62" i="9"/>
  <c r="J62" i="45"/>
  <c r="F62" i="9"/>
  <c r="G62" i="45"/>
  <c r="C62" i="9"/>
  <c r="D62" i="45"/>
  <c r="R61" i="9"/>
  <c r="S61" i="45"/>
  <c r="Q61" i="9"/>
  <c r="R61" i="45"/>
  <c r="P61" i="9"/>
  <c r="Q61" i="45"/>
  <c r="O61" i="9"/>
  <c r="P61" i="45"/>
  <c r="N61" i="9"/>
  <c r="O61" i="45"/>
  <c r="M61" i="9"/>
  <c r="N61" i="45"/>
  <c r="L61" i="9"/>
  <c r="M61" i="45"/>
  <c r="K61" i="9"/>
  <c r="L61" i="45"/>
  <c r="J61" i="9"/>
  <c r="K61" i="45"/>
  <c r="I61" i="9"/>
  <c r="J61" i="45"/>
  <c r="F61" i="9"/>
  <c r="G61" i="45"/>
  <c r="C61" i="9"/>
  <c r="D61" i="45"/>
  <c r="R60" i="9"/>
  <c r="S60" i="45"/>
  <c r="Q60" i="9"/>
  <c r="R60" i="45"/>
  <c r="P60" i="9"/>
  <c r="Q60" i="45"/>
  <c r="O60" i="9"/>
  <c r="P60" i="45"/>
  <c r="N60" i="9"/>
  <c r="O60" i="45"/>
  <c r="M60" i="9"/>
  <c r="N60" i="45"/>
  <c r="L60" i="9"/>
  <c r="M60" i="45"/>
  <c r="K60" i="9"/>
  <c r="L60" i="45"/>
  <c r="J60" i="9"/>
  <c r="K60" i="45"/>
  <c r="I60" i="9"/>
  <c r="J60" i="45"/>
  <c r="F60" i="9"/>
  <c r="G60" i="45"/>
  <c r="C60" i="9"/>
  <c r="D60" i="45"/>
  <c r="R59" i="9"/>
  <c r="S59" i="45"/>
  <c r="Q59" i="9"/>
  <c r="R59" i="45"/>
  <c r="P59" i="9"/>
  <c r="Q59" i="45"/>
  <c r="O59" i="9"/>
  <c r="P59" i="45"/>
  <c r="N59" i="9"/>
  <c r="O59" i="45"/>
  <c r="M59" i="9"/>
  <c r="N59" i="45"/>
  <c r="L59" i="9"/>
  <c r="M59" i="45"/>
  <c r="K59" i="9"/>
  <c r="L59" i="45"/>
  <c r="J59" i="9"/>
  <c r="K59" i="45"/>
  <c r="I59" i="9"/>
  <c r="J59" i="45"/>
  <c r="F59" i="9"/>
  <c r="G59" i="45"/>
  <c r="C59" i="9"/>
  <c r="D59" i="45"/>
  <c r="R58" i="9"/>
  <c r="S58" i="45"/>
  <c r="Q58" i="9"/>
  <c r="R58" i="45"/>
  <c r="P58" i="9"/>
  <c r="Q58" i="45"/>
  <c r="O58" i="9"/>
  <c r="P58" i="45"/>
  <c r="N58" i="9"/>
  <c r="O58" i="45"/>
  <c r="M58" i="9"/>
  <c r="N58" i="45"/>
  <c r="L58" i="9"/>
  <c r="M58" i="45"/>
  <c r="K58" i="9"/>
  <c r="L58" i="45"/>
  <c r="J58" i="9"/>
  <c r="K58" i="45"/>
  <c r="I58" i="9"/>
  <c r="J58" i="45"/>
  <c r="F58" i="9"/>
  <c r="G58" i="45"/>
  <c r="C58" i="9"/>
  <c r="D58" i="45"/>
  <c r="R57" i="9"/>
  <c r="S57" i="45"/>
  <c r="Q57" i="9"/>
  <c r="R57" i="45"/>
  <c r="P57" i="9"/>
  <c r="Q57" i="45"/>
  <c r="O57" i="9"/>
  <c r="P57" i="45"/>
  <c r="N57" i="9"/>
  <c r="O57" i="45"/>
  <c r="M57" i="9"/>
  <c r="N57" i="45"/>
  <c r="L57" i="9"/>
  <c r="M57" i="45"/>
  <c r="K57" i="9"/>
  <c r="L57" i="45"/>
  <c r="J57" i="9"/>
  <c r="K57" i="45"/>
  <c r="I57" i="9"/>
  <c r="J57" i="45"/>
  <c r="F57" i="9"/>
  <c r="G57" i="45"/>
  <c r="C57" i="9"/>
  <c r="D57" i="45"/>
  <c r="R56" i="9"/>
  <c r="S56" i="45"/>
  <c r="Q56" i="9"/>
  <c r="R56" i="45"/>
  <c r="P56" i="9"/>
  <c r="Q56" i="45"/>
  <c r="O56" i="9"/>
  <c r="P56" i="45"/>
  <c r="N56" i="9"/>
  <c r="O56" i="45"/>
  <c r="M56" i="9"/>
  <c r="N56" i="45"/>
  <c r="L56" i="9"/>
  <c r="M56" i="45"/>
  <c r="K56" i="9"/>
  <c r="L56" i="45"/>
  <c r="J56" i="9"/>
  <c r="K56" i="45"/>
  <c r="I56" i="9"/>
  <c r="J56" i="45"/>
  <c r="F56" i="9"/>
  <c r="G56" i="45"/>
  <c r="C56" i="9"/>
  <c r="D56" i="45"/>
  <c r="R55" i="9"/>
  <c r="S55" i="45"/>
  <c r="Q55" i="9"/>
  <c r="R55" i="45"/>
  <c r="P55" i="9"/>
  <c r="Q55" i="45"/>
  <c r="O55" i="9"/>
  <c r="P55" i="45"/>
  <c r="N55" i="9"/>
  <c r="O55" i="45"/>
  <c r="M55" i="9"/>
  <c r="N55" i="45"/>
  <c r="L55" i="9"/>
  <c r="M55" i="45"/>
  <c r="K55" i="9"/>
  <c r="L55" i="45"/>
  <c r="J55" i="9"/>
  <c r="K55" i="45"/>
  <c r="I55" i="9"/>
  <c r="J55" i="45"/>
  <c r="F55" i="9"/>
  <c r="G55" i="45"/>
  <c r="C55" i="9"/>
  <c r="D55" i="45"/>
  <c r="R54" i="9"/>
  <c r="S54" i="45"/>
  <c r="Q54" i="9"/>
  <c r="R54" i="45"/>
  <c r="P54" i="9"/>
  <c r="Q54" i="45"/>
  <c r="O54" i="9"/>
  <c r="P54" i="45"/>
  <c r="N54" i="9"/>
  <c r="O54" i="45"/>
  <c r="M54" i="9"/>
  <c r="N54" i="45"/>
  <c r="L54" i="9"/>
  <c r="M54" i="45"/>
  <c r="K54" i="9"/>
  <c r="L54" i="45"/>
  <c r="J54" i="9"/>
  <c r="K54" i="45"/>
  <c r="I54" i="9"/>
  <c r="J54" i="45"/>
  <c r="F54" i="9"/>
  <c r="G54" i="45"/>
  <c r="C54" i="9"/>
  <c r="D54" i="45"/>
  <c r="R53" i="9"/>
  <c r="S53" i="45"/>
  <c r="Q53" i="9"/>
  <c r="R53" i="45"/>
  <c r="P53" i="9"/>
  <c r="Q53" i="45"/>
  <c r="O53" i="9"/>
  <c r="P53" i="45"/>
  <c r="N53" i="9"/>
  <c r="O53" i="45"/>
  <c r="M53" i="9"/>
  <c r="N53" i="45"/>
  <c r="L53" i="9"/>
  <c r="M53" i="45"/>
  <c r="K53" i="9"/>
  <c r="L53" i="45"/>
  <c r="J53" i="9"/>
  <c r="K53" i="45"/>
  <c r="I53" i="9"/>
  <c r="J53" i="45"/>
  <c r="F53" i="9"/>
  <c r="G53" i="45"/>
  <c r="C53" i="9"/>
  <c r="D53" i="45"/>
  <c r="R52" i="9"/>
  <c r="S52" i="45"/>
  <c r="Q52" i="9"/>
  <c r="R52" i="45"/>
  <c r="P52" i="9"/>
  <c r="Q52" i="45"/>
  <c r="O52" i="9"/>
  <c r="P52" i="45"/>
  <c r="N52" i="9"/>
  <c r="O52" i="45"/>
  <c r="M52" i="9"/>
  <c r="N52" i="45"/>
  <c r="L52" i="9"/>
  <c r="M52" i="45"/>
  <c r="K52" i="9"/>
  <c r="L52" i="45"/>
  <c r="J52" i="9"/>
  <c r="K52" i="45"/>
  <c r="I52" i="9"/>
  <c r="J52" i="45"/>
  <c r="F52" i="9"/>
  <c r="G52" i="45"/>
  <c r="C52" i="9"/>
  <c r="D52" i="45"/>
  <c r="R51" i="9"/>
  <c r="S51" i="45"/>
  <c r="Q51" i="9"/>
  <c r="R51" i="45"/>
  <c r="P51" i="9"/>
  <c r="Q51" i="45"/>
  <c r="O51" i="9"/>
  <c r="P51" i="45"/>
  <c r="N51" i="9"/>
  <c r="O51" i="45"/>
  <c r="M51" i="9"/>
  <c r="N51" i="45"/>
  <c r="L51" i="9"/>
  <c r="M51" i="45"/>
  <c r="K51" i="9"/>
  <c r="L51" i="45"/>
  <c r="J51" i="9"/>
  <c r="K51" i="45"/>
  <c r="I51" i="9"/>
  <c r="J51" i="45"/>
  <c r="F51" i="9"/>
  <c r="G51" i="45"/>
  <c r="C51" i="9"/>
  <c r="R50" i="9"/>
  <c r="S50" i="45"/>
  <c r="Q50" i="9"/>
  <c r="R50" i="45"/>
  <c r="P50" i="9"/>
  <c r="Q50" i="45"/>
  <c r="O50" i="9"/>
  <c r="P50" i="45"/>
  <c r="N50" i="9"/>
  <c r="O50" i="45"/>
  <c r="M50" i="9"/>
  <c r="N50" i="45"/>
  <c r="L50" i="9"/>
  <c r="K50" i="9"/>
  <c r="J50" i="9"/>
  <c r="K50" i="45"/>
  <c r="I50" i="9"/>
  <c r="J50" i="45"/>
  <c r="F50" i="9"/>
  <c r="C50" i="9"/>
  <c r="D50" i="45"/>
  <c r="R23" i="9"/>
  <c r="R49" i="9"/>
  <c r="R48" i="9"/>
  <c r="Q23" i="9"/>
  <c r="Q49" i="9"/>
  <c r="P23" i="9"/>
  <c r="P49" i="9"/>
  <c r="O23" i="9"/>
  <c r="O49" i="9"/>
  <c r="N23" i="9"/>
  <c r="N49" i="9"/>
  <c r="N48" i="9"/>
  <c r="M23" i="9"/>
  <c r="M49" i="9"/>
  <c r="L23" i="9"/>
  <c r="L49" i="9"/>
  <c r="M49" i="45"/>
  <c r="K23" i="9"/>
  <c r="K49" i="9"/>
  <c r="L49" i="45"/>
  <c r="J23" i="9"/>
  <c r="J49" i="9"/>
  <c r="K49" i="45"/>
  <c r="I23" i="9"/>
  <c r="I49" i="9"/>
  <c r="F23" i="9"/>
  <c r="F49" i="9"/>
  <c r="G49" i="45"/>
  <c r="C23" i="9"/>
  <c r="C49" i="9"/>
  <c r="J48" i="9"/>
  <c r="R6" i="9"/>
  <c r="R47" i="9"/>
  <c r="S47" i="45"/>
  <c r="Q6" i="9"/>
  <c r="Q47" i="9"/>
  <c r="R47" i="45"/>
  <c r="P6" i="9"/>
  <c r="P47" i="9"/>
  <c r="Q47" i="45"/>
  <c r="O6" i="9"/>
  <c r="O47" i="9"/>
  <c r="P47" i="45"/>
  <c r="N6" i="9"/>
  <c r="N47" i="9"/>
  <c r="M6" i="9"/>
  <c r="M47" i="9"/>
  <c r="N47" i="45"/>
  <c r="L6" i="9"/>
  <c r="L47" i="9"/>
  <c r="M47" i="45"/>
  <c r="K6" i="9"/>
  <c r="K47" i="9"/>
  <c r="L47" i="45"/>
  <c r="J6" i="9"/>
  <c r="J47" i="9"/>
  <c r="I6" i="9"/>
  <c r="I47" i="9"/>
  <c r="F6" i="9"/>
  <c r="F47" i="9"/>
  <c r="G47" i="45"/>
  <c r="C6" i="9"/>
  <c r="C47" i="9"/>
  <c r="R10" i="9"/>
  <c r="R46" i="9"/>
  <c r="S46" i="45"/>
  <c r="Q10" i="9"/>
  <c r="Q46" i="9"/>
  <c r="R46" i="45"/>
  <c r="P10" i="9"/>
  <c r="P46" i="9"/>
  <c r="P45" i="9"/>
  <c r="O10" i="9"/>
  <c r="O46" i="9"/>
  <c r="N10" i="9"/>
  <c r="N46" i="9"/>
  <c r="O46" i="45"/>
  <c r="M10" i="9"/>
  <c r="M46" i="9"/>
  <c r="M45" i="9"/>
  <c r="L10" i="9"/>
  <c r="L46" i="9"/>
  <c r="L45" i="9"/>
  <c r="K10" i="9"/>
  <c r="K46" i="9"/>
  <c r="J10" i="9"/>
  <c r="J46" i="9"/>
  <c r="K46" i="45"/>
  <c r="I10" i="9"/>
  <c r="I46" i="9"/>
  <c r="J46" i="45"/>
  <c r="F10" i="9"/>
  <c r="F46" i="9"/>
  <c r="G46" i="45"/>
  <c r="C10" i="9"/>
  <c r="C46" i="9"/>
  <c r="D46" i="45"/>
  <c r="R45" i="9"/>
  <c r="Q45" i="9"/>
  <c r="F45" i="9"/>
  <c r="C45" i="9"/>
  <c r="R15" i="9"/>
  <c r="R44" i="9"/>
  <c r="S44" i="45"/>
  <c r="Q15" i="9"/>
  <c r="Q44" i="9"/>
  <c r="R44" i="45"/>
  <c r="P15" i="9"/>
  <c r="P44" i="9"/>
  <c r="Q44" i="45"/>
  <c r="O15" i="9"/>
  <c r="O44" i="9"/>
  <c r="P44" i="45"/>
  <c r="N15" i="9"/>
  <c r="N44" i="9"/>
  <c r="O44" i="45"/>
  <c r="M15" i="9"/>
  <c r="M44" i="9"/>
  <c r="N44" i="45"/>
  <c r="L15" i="9"/>
  <c r="L44" i="9"/>
  <c r="M44" i="45"/>
  <c r="K15" i="9"/>
  <c r="K44" i="9"/>
  <c r="L44" i="45"/>
  <c r="J15" i="9"/>
  <c r="J44" i="9"/>
  <c r="K44" i="45"/>
  <c r="I15" i="9"/>
  <c r="I44" i="9"/>
  <c r="J44" i="45"/>
  <c r="F15" i="9"/>
  <c r="F44" i="9"/>
  <c r="G44" i="45"/>
  <c r="C15" i="9"/>
  <c r="C44" i="9"/>
  <c r="D44" i="45"/>
  <c r="R28" i="9"/>
  <c r="R43" i="9"/>
  <c r="S43" i="45"/>
  <c r="Q28" i="9"/>
  <c r="Q43" i="9"/>
  <c r="R43" i="45"/>
  <c r="P28" i="9"/>
  <c r="P43" i="9"/>
  <c r="Q43" i="45"/>
  <c r="O28" i="9"/>
  <c r="O43" i="9"/>
  <c r="P43" i="45"/>
  <c r="N28" i="9"/>
  <c r="N43" i="9"/>
  <c r="O43" i="45"/>
  <c r="M28" i="9"/>
  <c r="M43" i="9"/>
  <c r="N43" i="45"/>
  <c r="L28" i="9"/>
  <c r="L43" i="9"/>
  <c r="M43" i="45"/>
  <c r="K28" i="9"/>
  <c r="K43" i="9"/>
  <c r="L43" i="45"/>
  <c r="J28" i="9"/>
  <c r="J43" i="9"/>
  <c r="K43" i="45"/>
  <c r="I28" i="9"/>
  <c r="I43" i="9"/>
  <c r="J43" i="45"/>
  <c r="F28" i="9"/>
  <c r="F43" i="9"/>
  <c r="G43" i="45"/>
  <c r="C28" i="9"/>
  <c r="C43" i="9"/>
  <c r="D43" i="45"/>
  <c r="R19" i="9"/>
  <c r="R42" i="9"/>
  <c r="S42" i="45"/>
  <c r="Q19" i="9"/>
  <c r="Q42" i="9"/>
  <c r="R42" i="45"/>
  <c r="P19" i="9"/>
  <c r="P42" i="9"/>
  <c r="Q42" i="45"/>
  <c r="O19" i="9"/>
  <c r="O42" i="9"/>
  <c r="P42" i="45"/>
  <c r="N19" i="9"/>
  <c r="N42" i="9"/>
  <c r="O42" i="45"/>
  <c r="M19" i="9"/>
  <c r="M42" i="9"/>
  <c r="N42" i="45"/>
  <c r="L19" i="9"/>
  <c r="L42" i="9"/>
  <c r="M42" i="45"/>
  <c r="K19" i="9"/>
  <c r="K42" i="9"/>
  <c r="L42" i="45"/>
  <c r="J19" i="9"/>
  <c r="J42" i="9"/>
  <c r="K42" i="45"/>
  <c r="I19" i="9"/>
  <c r="I42" i="9"/>
  <c r="J42" i="45"/>
  <c r="F19" i="9"/>
  <c r="F42" i="9"/>
  <c r="G42" i="45"/>
  <c r="C19" i="9"/>
  <c r="C42" i="9"/>
  <c r="D42" i="45"/>
  <c r="R8" i="9"/>
  <c r="R41" i="9"/>
  <c r="S41" i="45"/>
  <c r="Q8" i="9"/>
  <c r="Q41" i="9"/>
  <c r="R41" i="45"/>
  <c r="P8" i="9"/>
  <c r="P41" i="9"/>
  <c r="Q41" i="45"/>
  <c r="O8" i="9"/>
  <c r="O41" i="9"/>
  <c r="P41" i="45"/>
  <c r="N8" i="9"/>
  <c r="N41" i="9"/>
  <c r="O41" i="45"/>
  <c r="M8" i="9"/>
  <c r="M41" i="9"/>
  <c r="N41" i="45"/>
  <c r="L8" i="9"/>
  <c r="L41" i="9"/>
  <c r="M41" i="45"/>
  <c r="K8" i="9"/>
  <c r="K41" i="9"/>
  <c r="L41" i="45"/>
  <c r="J8" i="9"/>
  <c r="J41" i="9"/>
  <c r="K41" i="45"/>
  <c r="I8" i="9"/>
  <c r="I41" i="9"/>
  <c r="J41" i="45"/>
  <c r="F8" i="9"/>
  <c r="F41" i="9"/>
  <c r="G41" i="45"/>
  <c r="C8" i="9"/>
  <c r="C41" i="9"/>
  <c r="D41" i="45"/>
  <c r="R4" i="9"/>
  <c r="R40" i="9"/>
  <c r="S40" i="45"/>
  <c r="Q4" i="9"/>
  <c r="Q40" i="9"/>
  <c r="R40" i="45"/>
  <c r="P4" i="9"/>
  <c r="P40" i="9"/>
  <c r="Q40" i="45"/>
  <c r="O4" i="9"/>
  <c r="O40" i="9"/>
  <c r="P40" i="45"/>
  <c r="N4" i="9"/>
  <c r="N40" i="9"/>
  <c r="O40" i="45"/>
  <c r="M4" i="9"/>
  <c r="M40" i="9"/>
  <c r="N40" i="45"/>
  <c r="L4" i="9"/>
  <c r="L40" i="9"/>
  <c r="M40" i="45"/>
  <c r="K4" i="9"/>
  <c r="K40" i="9"/>
  <c r="L40" i="45"/>
  <c r="J4" i="9"/>
  <c r="J40" i="9"/>
  <c r="K40" i="45"/>
  <c r="I4" i="9"/>
  <c r="I40" i="9"/>
  <c r="J40" i="45"/>
  <c r="F4" i="9"/>
  <c r="F40" i="9"/>
  <c r="G40" i="45"/>
  <c r="C4" i="9"/>
  <c r="C40" i="9"/>
  <c r="R11" i="9"/>
  <c r="R39" i="9"/>
  <c r="S39" i="45"/>
  <c r="Q11" i="9"/>
  <c r="Q39" i="9"/>
  <c r="R39" i="45"/>
  <c r="P11" i="9"/>
  <c r="P39" i="9"/>
  <c r="Q39" i="45"/>
  <c r="O11" i="9"/>
  <c r="O39" i="9"/>
  <c r="P39" i="45"/>
  <c r="N11" i="9"/>
  <c r="N39" i="9"/>
  <c r="O39" i="45"/>
  <c r="M11" i="9"/>
  <c r="M39" i="9"/>
  <c r="N39" i="45"/>
  <c r="L11" i="9"/>
  <c r="L39" i="9"/>
  <c r="M39" i="45"/>
  <c r="K11" i="9"/>
  <c r="K39" i="9"/>
  <c r="L39" i="45"/>
  <c r="J11" i="9"/>
  <c r="J39" i="9"/>
  <c r="K39" i="45"/>
  <c r="I11" i="9"/>
  <c r="I39" i="9"/>
  <c r="J39" i="45"/>
  <c r="F11" i="9"/>
  <c r="F39" i="9"/>
  <c r="G39" i="45"/>
  <c r="C11" i="9"/>
  <c r="C39" i="9"/>
  <c r="D39" i="45"/>
  <c r="R2" i="9"/>
  <c r="R38" i="9"/>
  <c r="S38" i="45"/>
  <c r="Q2" i="9"/>
  <c r="Q38" i="9"/>
  <c r="R38" i="45"/>
  <c r="P2" i="9"/>
  <c r="P38" i="9"/>
  <c r="Q38" i="45"/>
  <c r="O2" i="9"/>
  <c r="O38" i="9"/>
  <c r="P38" i="45"/>
  <c r="N2" i="9"/>
  <c r="N38" i="9"/>
  <c r="O38" i="45"/>
  <c r="M2" i="9"/>
  <c r="M38" i="9"/>
  <c r="N38" i="45"/>
  <c r="L2" i="9"/>
  <c r="L38" i="9"/>
  <c r="M38" i="45"/>
  <c r="K2" i="9"/>
  <c r="K38" i="9"/>
  <c r="L38" i="45"/>
  <c r="J2" i="9"/>
  <c r="J38" i="9"/>
  <c r="K38" i="45"/>
  <c r="I2" i="9"/>
  <c r="I38" i="9"/>
  <c r="J38" i="45"/>
  <c r="F2" i="9"/>
  <c r="F38" i="9"/>
  <c r="G38" i="45"/>
  <c r="C2" i="9"/>
  <c r="C38" i="9"/>
  <c r="R22" i="9"/>
  <c r="R37" i="9"/>
  <c r="S37" i="45"/>
  <c r="Q22" i="9"/>
  <c r="Q37" i="9"/>
  <c r="R37" i="45"/>
  <c r="P22" i="9"/>
  <c r="P37" i="9"/>
  <c r="Q37" i="45"/>
  <c r="O22" i="9"/>
  <c r="O37" i="9"/>
  <c r="P37" i="45"/>
  <c r="N22" i="9"/>
  <c r="N37" i="9"/>
  <c r="O37" i="45"/>
  <c r="M22" i="9"/>
  <c r="M37" i="9"/>
  <c r="N37" i="45"/>
  <c r="L22" i="9"/>
  <c r="L37" i="9"/>
  <c r="M37" i="45"/>
  <c r="K22" i="9"/>
  <c r="K37" i="9"/>
  <c r="L37" i="45"/>
  <c r="J22" i="9"/>
  <c r="J37" i="9"/>
  <c r="K37" i="45"/>
  <c r="I22" i="9"/>
  <c r="I37" i="9"/>
  <c r="J37" i="45"/>
  <c r="F22" i="9"/>
  <c r="F37" i="9"/>
  <c r="G37" i="45"/>
  <c r="C22" i="9"/>
  <c r="C37" i="9"/>
  <c r="D37" i="45"/>
  <c r="R26" i="9"/>
  <c r="R36" i="9"/>
  <c r="S36" i="45"/>
  <c r="Q26" i="9"/>
  <c r="Q36" i="9"/>
  <c r="R36" i="45"/>
  <c r="P26" i="9"/>
  <c r="P36" i="9"/>
  <c r="Q36" i="45"/>
  <c r="O26" i="9"/>
  <c r="O36" i="9"/>
  <c r="P36" i="45"/>
  <c r="N26" i="9"/>
  <c r="N36" i="9"/>
  <c r="O36" i="45"/>
  <c r="M26" i="9"/>
  <c r="M36" i="9"/>
  <c r="N36" i="45"/>
  <c r="L26" i="9"/>
  <c r="L36" i="9"/>
  <c r="M36" i="45"/>
  <c r="K26" i="9"/>
  <c r="K36" i="9"/>
  <c r="L36" i="45"/>
  <c r="J26" i="9"/>
  <c r="J36" i="9"/>
  <c r="K36" i="45"/>
  <c r="I26" i="9"/>
  <c r="I36" i="9"/>
  <c r="J36" i="45"/>
  <c r="F26" i="9"/>
  <c r="F36" i="9"/>
  <c r="G36" i="45"/>
  <c r="C26" i="9"/>
  <c r="C36" i="9"/>
  <c r="D36" i="45"/>
  <c r="R30" i="9"/>
  <c r="R35" i="9"/>
  <c r="S35" i="45"/>
  <c r="Q30" i="9"/>
  <c r="Q35" i="9"/>
  <c r="R35" i="45"/>
  <c r="P30" i="9"/>
  <c r="P35" i="9"/>
  <c r="Q35" i="45"/>
  <c r="O30" i="9"/>
  <c r="O35" i="9"/>
  <c r="P35" i="45"/>
  <c r="N30" i="9"/>
  <c r="N35" i="9"/>
  <c r="O35" i="45"/>
  <c r="M30" i="9"/>
  <c r="M35" i="9"/>
  <c r="N35" i="45"/>
  <c r="L30" i="9"/>
  <c r="L35" i="9"/>
  <c r="M35" i="45"/>
  <c r="K30" i="9"/>
  <c r="K35" i="9"/>
  <c r="L35" i="45"/>
  <c r="J30" i="9"/>
  <c r="J35" i="9"/>
  <c r="K35" i="45"/>
  <c r="I30" i="9"/>
  <c r="I35" i="9"/>
  <c r="J35" i="45"/>
  <c r="F30" i="9"/>
  <c r="F35" i="9"/>
  <c r="G35" i="45"/>
  <c r="C30" i="9"/>
  <c r="C35" i="9"/>
  <c r="D35" i="45"/>
  <c r="R14" i="9"/>
  <c r="R34" i="9"/>
  <c r="S34" i="45"/>
  <c r="Q14" i="9"/>
  <c r="Q34" i="9"/>
  <c r="R34" i="45"/>
  <c r="P14" i="9"/>
  <c r="P34" i="9"/>
  <c r="Q34" i="45"/>
  <c r="O14" i="9"/>
  <c r="O34" i="9"/>
  <c r="P34" i="45"/>
  <c r="N14" i="9"/>
  <c r="N34" i="9"/>
  <c r="O34" i="45"/>
  <c r="M14" i="9"/>
  <c r="M34" i="9"/>
  <c r="N34" i="45"/>
  <c r="L14" i="9"/>
  <c r="L34" i="9"/>
  <c r="M34" i="45"/>
  <c r="K14" i="9"/>
  <c r="K34" i="9"/>
  <c r="L34" i="45"/>
  <c r="J14" i="9"/>
  <c r="J34" i="9"/>
  <c r="K34" i="45"/>
  <c r="I14" i="9"/>
  <c r="I34" i="9"/>
  <c r="J34" i="45"/>
  <c r="F14" i="9"/>
  <c r="F34" i="9"/>
  <c r="G34" i="45"/>
  <c r="C14" i="9"/>
  <c r="C34" i="9"/>
  <c r="D34" i="45"/>
  <c r="R13" i="9"/>
  <c r="R33" i="9"/>
  <c r="S33" i="45"/>
  <c r="Q13" i="9"/>
  <c r="Q33" i="9"/>
  <c r="R33" i="45"/>
  <c r="P13" i="9"/>
  <c r="P33" i="9"/>
  <c r="Q33" i="45"/>
  <c r="O13" i="9"/>
  <c r="O33" i="9"/>
  <c r="P33" i="45"/>
  <c r="N13" i="9"/>
  <c r="N33" i="9"/>
  <c r="O33" i="45"/>
  <c r="M13" i="9"/>
  <c r="M33" i="9"/>
  <c r="N33" i="45"/>
  <c r="L13" i="9"/>
  <c r="L33" i="9"/>
  <c r="M33" i="45"/>
  <c r="K13" i="9"/>
  <c r="K33" i="9"/>
  <c r="L33" i="45"/>
  <c r="J13" i="9"/>
  <c r="J33" i="9"/>
  <c r="I13" i="9"/>
  <c r="I33" i="9"/>
  <c r="J33" i="45"/>
  <c r="F13" i="9"/>
  <c r="F33" i="9"/>
  <c r="G33" i="45"/>
  <c r="C13" i="9"/>
  <c r="C33" i="9"/>
  <c r="D33" i="45"/>
  <c r="R3" i="9"/>
  <c r="R32" i="9"/>
  <c r="S32" i="45"/>
  <c r="Q3" i="9"/>
  <c r="Q32" i="9"/>
  <c r="R32" i="45"/>
  <c r="P3" i="9"/>
  <c r="P32" i="9"/>
  <c r="P31" i="9"/>
  <c r="O3" i="9"/>
  <c r="O32" i="9"/>
  <c r="P32" i="45"/>
  <c r="N3" i="9"/>
  <c r="N32" i="9"/>
  <c r="O32" i="45"/>
  <c r="M3" i="9"/>
  <c r="M32" i="9"/>
  <c r="N32" i="45"/>
  <c r="L3" i="9"/>
  <c r="L32" i="9"/>
  <c r="L31" i="9"/>
  <c r="K3" i="9"/>
  <c r="K32" i="9"/>
  <c r="L32" i="45"/>
  <c r="J3" i="9"/>
  <c r="J32" i="9"/>
  <c r="K32" i="45"/>
  <c r="I3" i="9"/>
  <c r="I32" i="9"/>
  <c r="I31" i="9"/>
  <c r="F3" i="9"/>
  <c r="F32" i="9"/>
  <c r="G32" i="45"/>
  <c r="G31" i="45"/>
  <c r="C3" i="9"/>
  <c r="C32" i="9"/>
  <c r="D32" i="45"/>
  <c r="R31" i="9"/>
  <c r="F31" i="9"/>
  <c r="N63" i="8"/>
  <c r="M63" i="8"/>
  <c r="J63" i="8"/>
  <c r="I63" i="8"/>
  <c r="P63" i="8"/>
  <c r="O63" i="8"/>
  <c r="K63" i="8"/>
  <c r="R63" i="8"/>
  <c r="Q63" i="8"/>
  <c r="L63" i="8"/>
  <c r="F63" i="8"/>
  <c r="P48" i="8"/>
  <c r="L48" i="8"/>
  <c r="F48" i="8"/>
  <c r="R48" i="8"/>
  <c r="N48" i="8"/>
  <c r="O48" i="8"/>
  <c r="K48" i="8"/>
  <c r="J48" i="8"/>
  <c r="N45" i="8"/>
  <c r="J45" i="8"/>
  <c r="Q45" i="8"/>
  <c r="P45" i="8"/>
  <c r="L45" i="8"/>
  <c r="C45" i="8"/>
  <c r="R45" i="8"/>
  <c r="M45" i="8"/>
  <c r="I45" i="8"/>
  <c r="F45" i="8"/>
  <c r="F31" i="8"/>
  <c r="R31" i="8"/>
  <c r="Q31" i="8"/>
  <c r="M31" i="8"/>
  <c r="L31" i="8"/>
  <c r="C31" i="8"/>
  <c r="P31" i="8"/>
  <c r="N31" i="8"/>
  <c r="J31" i="8"/>
  <c r="I31" i="8"/>
  <c r="N63" i="7"/>
  <c r="M63" i="7"/>
  <c r="J63" i="7"/>
  <c r="I63" i="7"/>
  <c r="P63" i="7"/>
  <c r="O63" i="7"/>
  <c r="K63" i="7"/>
  <c r="R63" i="7"/>
  <c r="Q63" i="7"/>
  <c r="L63" i="7"/>
  <c r="F63" i="7"/>
  <c r="P48" i="7"/>
  <c r="L48" i="7"/>
  <c r="F48" i="7"/>
  <c r="R48" i="7"/>
  <c r="N48" i="7"/>
  <c r="O48" i="7"/>
  <c r="K48" i="7"/>
  <c r="J48" i="7"/>
  <c r="O45" i="7"/>
  <c r="N45" i="7"/>
  <c r="P45" i="7"/>
  <c r="L45" i="7"/>
  <c r="F45" i="7"/>
  <c r="R45" i="7"/>
  <c r="K45" i="7"/>
  <c r="J45" i="7"/>
  <c r="K31" i="7"/>
  <c r="Q31" i="7"/>
  <c r="O31" i="7"/>
  <c r="M31" i="7"/>
  <c r="I31" i="7"/>
  <c r="R31" i="7"/>
  <c r="P31" i="7"/>
  <c r="N31" i="7"/>
  <c r="L31" i="7"/>
  <c r="J31" i="7"/>
  <c r="F31" i="7"/>
  <c r="R27" i="6"/>
  <c r="R76" i="6"/>
  <c r="S76" i="42"/>
  <c r="Q27" i="6"/>
  <c r="Q76" i="6"/>
  <c r="R76" i="42"/>
  <c r="O27" i="6"/>
  <c r="O76" i="6"/>
  <c r="P76" i="42"/>
  <c r="N27" i="6"/>
  <c r="N76" i="6"/>
  <c r="O76" i="42"/>
  <c r="R18" i="6"/>
  <c r="R75" i="6"/>
  <c r="S75" i="42"/>
  <c r="Q18" i="6"/>
  <c r="Q75" i="6"/>
  <c r="R75" i="42"/>
  <c r="P75" i="6"/>
  <c r="Q75" i="42"/>
  <c r="O18" i="6"/>
  <c r="O75" i="6"/>
  <c r="P75" i="42"/>
  <c r="N18" i="6"/>
  <c r="N75" i="6"/>
  <c r="O75" i="42"/>
  <c r="R12" i="6"/>
  <c r="R74" i="6"/>
  <c r="S74" i="42"/>
  <c r="Q12" i="6"/>
  <c r="Q74" i="6"/>
  <c r="R74" i="42"/>
  <c r="P74" i="6"/>
  <c r="Q74" i="42"/>
  <c r="O12" i="6"/>
  <c r="O74" i="6"/>
  <c r="P74" i="42"/>
  <c r="N12" i="6"/>
  <c r="N74" i="6"/>
  <c r="O74" i="42"/>
  <c r="R73" i="6"/>
  <c r="S73" i="42"/>
  <c r="Q7" i="6"/>
  <c r="Q73" i="6"/>
  <c r="R73" i="42"/>
  <c r="O7" i="6"/>
  <c r="O73" i="6"/>
  <c r="P73" i="42"/>
  <c r="N73" i="6"/>
  <c r="O73" i="42"/>
  <c r="R72" i="6"/>
  <c r="S72" i="42"/>
  <c r="Q16" i="6"/>
  <c r="Q72" i="6"/>
  <c r="R72" i="42"/>
  <c r="O16" i="6"/>
  <c r="O72" i="6"/>
  <c r="P72" i="42"/>
  <c r="N72" i="6"/>
  <c r="O72" i="42"/>
  <c r="R71" i="6"/>
  <c r="S71" i="42"/>
  <c r="Q29" i="6"/>
  <c r="Q71" i="6"/>
  <c r="R71" i="42"/>
  <c r="P29" i="6"/>
  <c r="P71" i="6"/>
  <c r="Q71" i="42"/>
  <c r="O29" i="6"/>
  <c r="O71" i="6"/>
  <c r="P71" i="42"/>
  <c r="N29" i="6"/>
  <c r="N71" i="6"/>
  <c r="O71" i="42"/>
  <c r="R20" i="6"/>
  <c r="R70" i="6"/>
  <c r="S70" i="42"/>
  <c r="Q20" i="6"/>
  <c r="Q70" i="6"/>
  <c r="R70" i="42"/>
  <c r="P20" i="6"/>
  <c r="P70" i="6"/>
  <c r="Q70" i="42"/>
  <c r="O20" i="6"/>
  <c r="O70" i="6"/>
  <c r="P70" i="42"/>
  <c r="N20" i="6"/>
  <c r="N70" i="6"/>
  <c r="O70" i="42"/>
  <c r="R69" i="6"/>
  <c r="S69" i="42"/>
  <c r="Q24" i="6"/>
  <c r="Q69" i="6"/>
  <c r="R69" i="42"/>
  <c r="O24" i="6"/>
  <c r="O69" i="6"/>
  <c r="P69" i="42"/>
  <c r="N69" i="6"/>
  <c r="O69" i="42"/>
  <c r="R68" i="6"/>
  <c r="S68" i="42"/>
  <c r="Q9" i="6"/>
  <c r="Q68" i="6"/>
  <c r="R68" i="42"/>
  <c r="O9" i="6"/>
  <c r="O68" i="6"/>
  <c r="P68" i="42"/>
  <c r="N68" i="6"/>
  <c r="O68" i="42"/>
  <c r="R5" i="6"/>
  <c r="R67" i="6"/>
  <c r="S67" i="42"/>
  <c r="Q5" i="6"/>
  <c r="Q67" i="6"/>
  <c r="R67" i="42"/>
  <c r="P5" i="6"/>
  <c r="P67" i="6"/>
  <c r="Q67" i="42"/>
  <c r="O5" i="6"/>
  <c r="O67" i="6"/>
  <c r="P67" i="42"/>
  <c r="N5" i="6"/>
  <c r="N67" i="6"/>
  <c r="O67" i="42"/>
  <c r="R17" i="6"/>
  <c r="R66" i="6"/>
  <c r="S66" i="42"/>
  <c r="Q66" i="6"/>
  <c r="R66" i="42"/>
  <c r="P17" i="6"/>
  <c r="P66" i="6"/>
  <c r="Q66" i="42"/>
  <c r="O17" i="6"/>
  <c r="O66" i="6"/>
  <c r="P66" i="42"/>
  <c r="N17" i="6"/>
  <c r="N66" i="6"/>
  <c r="O66" i="42"/>
  <c r="R65" i="6"/>
  <c r="S65" i="42"/>
  <c r="Q65" i="6"/>
  <c r="R65" i="42"/>
  <c r="O21" i="6"/>
  <c r="O65" i="6"/>
  <c r="P65" i="42"/>
  <c r="N65" i="6"/>
  <c r="O65" i="42"/>
  <c r="R64" i="6"/>
  <c r="Q64" i="6"/>
  <c r="R64" i="42"/>
  <c r="O25" i="6"/>
  <c r="O64" i="6"/>
  <c r="P64" i="42"/>
  <c r="P63" i="42"/>
  <c r="N64" i="6"/>
  <c r="R62" i="6"/>
  <c r="S62" i="42"/>
  <c r="Q62" i="6"/>
  <c r="R62" i="42"/>
  <c r="P62" i="6"/>
  <c r="Q62" i="42"/>
  <c r="O62" i="6"/>
  <c r="P62" i="42"/>
  <c r="N62" i="6"/>
  <c r="O62" i="42"/>
  <c r="R61" i="6"/>
  <c r="S61" i="42"/>
  <c r="Q61" i="6"/>
  <c r="R61" i="42"/>
  <c r="O61" i="6"/>
  <c r="P61" i="42"/>
  <c r="N61" i="6"/>
  <c r="O61" i="42"/>
  <c r="R60" i="6"/>
  <c r="S60" i="42"/>
  <c r="Q60" i="6"/>
  <c r="R60" i="42"/>
  <c r="O60" i="6"/>
  <c r="P60" i="42"/>
  <c r="N60" i="6"/>
  <c r="O60" i="42"/>
  <c r="Q59" i="6"/>
  <c r="R59" i="42"/>
  <c r="P59" i="6"/>
  <c r="Q59" i="42"/>
  <c r="O59" i="6"/>
  <c r="P59" i="42"/>
  <c r="Q58" i="6"/>
  <c r="R58" i="42"/>
  <c r="P58" i="6"/>
  <c r="Q58" i="42"/>
  <c r="O58" i="6"/>
  <c r="P58" i="42"/>
  <c r="Q57" i="6"/>
  <c r="R57" i="42"/>
  <c r="P57" i="6"/>
  <c r="Q57" i="42"/>
  <c r="O57" i="6"/>
  <c r="P57" i="42"/>
  <c r="N57" i="6"/>
  <c r="O57" i="42"/>
  <c r="R56" i="6"/>
  <c r="S56" i="42"/>
  <c r="Q56" i="6"/>
  <c r="R56" i="42"/>
  <c r="P56" i="6"/>
  <c r="Q56" i="42"/>
  <c r="O56" i="6"/>
  <c r="P56" i="42"/>
  <c r="N56" i="6"/>
  <c r="O56" i="42"/>
  <c r="Q55" i="6"/>
  <c r="R55" i="42"/>
  <c r="P55" i="6"/>
  <c r="Q55" i="42"/>
  <c r="O55" i="6"/>
  <c r="P55" i="42"/>
  <c r="Q54" i="6"/>
  <c r="R54" i="42"/>
  <c r="P54" i="6"/>
  <c r="Q54" i="42"/>
  <c r="O54" i="6"/>
  <c r="P54" i="42"/>
  <c r="R53" i="6"/>
  <c r="S53" i="42"/>
  <c r="Q53" i="6"/>
  <c r="R53" i="42"/>
  <c r="P53" i="6"/>
  <c r="Q53" i="42"/>
  <c r="O53" i="6"/>
  <c r="P53" i="42"/>
  <c r="N53" i="6"/>
  <c r="O53" i="42"/>
  <c r="R52" i="6"/>
  <c r="S52" i="42"/>
  <c r="P52" i="6"/>
  <c r="Q52" i="42"/>
  <c r="O52" i="6"/>
  <c r="P52" i="42"/>
  <c r="N52" i="6"/>
  <c r="O52" i="42"/>
  <c r="P51" i="6"/>
  <c r="Q51" i="42"/>
  <c r="O51" i="6"/>
  <c r="P51" i="42"/>
  <c r="P50" i="6"/>
  <c r="Q50" i="42"/>
  <c r="O50" i="6"/>
  <c r="P50" i="42"/>
  <c r="R23" i="6"/>
  <c r="R49" i="6"/>
  <c r="S49" i="42"/>
  <c r="Q23" i="6"/>
  <c r="Q49" i="6"/>
  <c r="R49" i="42"/>
  <c r="R48" i="42"/>
  <c r="P23" i="6"/>
  <c r="P49" i="6"/>
  <c r="Q49" i="42"/>
  <c r="O23" i="6"/>
  <c r="O49" i="6"/>
  <c r="P49" i="42"/>
  <c r="N23" i="6"/>
  <c r="N49" i="6"/>
  <c r="O49" i="42"/>
  <c r="R6" i="6"/>
  <c r="R47" i="6"/>
  <c r="Q45" i="6"/>
  <c r="P6" i="6"/>
  <c r="P47" i="6"/>
  <c r="Q47" i="42"/>
  <c r="O6" i="6"/>
  <c r="O47" i="6"/>
  <c r="P47" i="42"/>
  <c r="N6" i="6"/>
  <c r="N47" i="6"/>
  <c r="P10" i="6"/>
  <c r="P46" i="6"/>
  <c r="Q46" i="42"/>
  <c r="Q45" i="42"/>
  <c r="O10" i="6"/>
  <c r="O46" i="6"/>
  <c r="P46" i="42"/>
  <c r="P45" i="42"/>
  <c r="P15" i="6"/>
  <c r="P44" i="6"/>
  <c r="Q44" i="42"/>
  <c r="O15" i="6"/>
  <c r="O44" i="6"/>
  <c r="P44" i="42"/>
  <c r="N15" i="6"/>
  <c r="N44" i="6"/>
  <c r="O44" i="42"/>
  <c r="P28" i="6"/>
  <c r="P43" i="6"/>
  <c r="Q43" i="42"/>
  <c r="O28" i="6"/>
  <c r="O43" i="6"/>
  <c r="P43" i="42"/>
  <c r="Q19" i="6"/>
  <c r="Q42" i="6"/>
  <c r="R42" i="42"/>
  <c r="P19" i="6"/>
  <c r="P42" i="6"/>
  <c r="Q42" i="42"/>
  <c r="O19" i="6"/>
  <c r="O42" i="6"/>
  <c r="P42" i="42"/>
  <c r="Q8" i="6"/>
  <c r="Q41" i="6"/>
  <c r="R41" i="42"/>
  <c r="P8" i="6"/>
  <c r="P41" i="6"/>
  <c r="Q41" i="42"/>
  <c r="O8" i="6"/>
  <c r="O41" i="6"/>
  <c r="P41" i="42"/>
  <c r="N8" i="6"/>
  <c r="N41" i="6"/>
  <c r="O41" i="42"/>
  <c r="P4" i="6"/>
  <c r="P40" i="6"/>
  <c r="Q40" i="42"/>
  <c r="O4" i="6"/>
  <c r="O40" i="6"/>
  <c r="P40" i="42"/>
  <c r="N4" i="6"/>
  <c r="N40" i="6"/>
  <c r="O40" i="42"/>
  <c r="P11" i="6"/>
  <c r="P39" i="6"/>
  <c r="Q39" i="42"/>
  <c r="O11" i="6"/>
  <c r="O39" i="6"/>
  <c r="P39" i="42"/>
  <c r="Q2" i="6"/>
  <c r="Q38" i="6"/>
  <c r="R38" i="42"/>
  <c r="P2" i="6"/>
  <c r="P38" i="6"/>
  <c r="Q38" i="42"/>
  <c r="O2" i="6"/>
  <c r="O38" i="6"/>
  <c r="P38" i="42"/>
  <c r="Q22" i="6"/>
  <c r="Q37" i="6"/>
  <c r="R37" i="42"/>
  <c r="P22" i="6"/>
  <c r="P37" i="6"/>
  <c r="Q37" i="42"/>
  <c r="O22" i="6"/>
  <c r="O37" i="6"/>
  <c r="P37" i="42"/>
  <c r="N22" i="6"/>
  <c r="N37" i="6"/>
  <c r="O37" i="42"/>
  <c r="P26" i="6"/>
  <c r="P36" i="6"/>
  <c r="Q36" i="42"/>
  <c r="O26" i="6"/>
  <c r="O36" i="6"/>
  <c r="P36" i="42"/>
  <c r="N26" i="6"/>
  <c r="N36" i="6"/>
  <c r="O36" i="42"/>
  <c r="P30" i="6"/>
  <c r="P35" i="6"/>
  <c r="Q35" i="42"/>
  <c r="O30" i="6"/>
  <c r="O35" i="6"/>
  <c r="P35" i="42"/>
  <c r="Q14" i="6"/>
  <c r="Q34" i="6"/>
  <c r="R34" i="42"/>
  <c r="P14" i="6"/>
  <c r="P34" i="6"/>
  <c r="Q34" i="42"/>
  <c r="O14" i="6"/>
  <c r="O34" i="6"/>
  <c r="P34" i="42"/>
  <c r="Q13" i="6"/>
  <c r="Q33" i="6"/>
  <c r="R33" i="42"/>
  <c r="P13" i="6"/>
  <c r="P33" i="6"/>
  <c r="Q33" i="42"/>
  <c r="O13" i="6"/>
  <c r="O33" i="6"/>
  <c r="N13" i="6"/>
  <c r="N33" i="6"/>
  <c r="O33" i="42"/>
  <c r="P3" i="6"/>
  <c r="P32" i="6"/>
  <c r="O3" i="6"/>
  <c r="O32" i="6"/>
  <c r="P32" i="42"/>
  <c r="N3" i="6"/>
  <c r="N32" i="6"/>
  <c r="O32" i="42"/>
  <c r="O31" i="42"/>
  <c r="L27" i="6"/>
  <c r="L76" i="6"/>
  <c r="M76" i="42"/>
  <c r="K27" i="6"/>
  <c r="K76" i="6"/>
  <c r="L76" i="42"/>
  <c r="J27" i="6"/>
  <c r="J76" i="6"/>
  <c r="K76" i="42"/>
  <c r="L18" i="6"/>
  <c r="L75" i="6"/>
  <c r="M75" i="42"/>
  <c r="K18" i="6"/>
  <c r="K75" i="6"/>
  <c r="L75" i="42"/>
  <c r="J18" i="6"/>
  <c r="J75" i="6"/>
  <c r="K75" i="42"/>
  <c r="L12" i="6"/>
  <c r="L74" i="6"/>
  <c r="M74" i="42"/>
  <c r="K12" i="6"/>
  <c r="K74" i="6"/>
  <c r="L74" i="42"/>
  <c r="J12" i="6"/>
  <c r="J74" i="6"/>
  <c r="K74" i="42"/>
  <c r="L7" i="6"/>
  <c r="L73" i="6"/>
  <c r="M73" i="42"/>
  <c r="K7" i="6"/>
  <c r="K73" i="6"/>
  <c r="L73" i="42"/>
  <c r="J7" i="6"/>
  <c r="J73" i="6"/>
  <c r="K73" i="42"/>
  <c r="L16" i="6"/>
  <c r="L72" i="6"/>
  <c r="M72" i="42"/>
  <c r="K16" i="6"/>
  <c r="K72" i="6"/>
  <c r="L72" i="42"/>
  <c r="J16" i="6"/>
  <c r="J72" i="6"/>
  <c r="K72" i="42"/>
  <c r="L29" i="6"/>
  <c r="L71" i="6"/>
  <c r="M71" i="42"/>
  <c r="K29" i="6"/>
  <c r="K71" i="6"/>
  <c r="L71" i="42"/>
  <c r="J29" i="6"/>
  <c r="J71" i="6"/>
  <c r="K71" i="42"/>
  <c r="L20" i="6"/>
  <c r="L70" i="6"/>
  <c r="M70" i="42"/>
  <c r="K20" i="6"/>
  <c r="K70" i="6"/>
  <c r="L70" i="42"/>
  <c r="J20" i="6"/>
  <c r="J70" i="6"/>
  <c r="K70" i="42"/>
  <c r="L24" i="6"/>
  <c r="L69" i="6"/>
  <c r="M69" i="42"/>
  <c r="K24" i="6"/>
  <c r="K69" i="6"/>
  <c r="L69" i="42"/>
  <c r="J24" i="6"/>
  <c r="J69" i="6"/>
  <c r="K69" i="42"/>
  <c r="L9" i="6"/>
  <c r="L68" i="6"/>
  <c r="M68" i="42"/>
  <c r="K9" i="6"/>
  <c r="K68" i="6"/>
  <c r="L68" i="42"/>
  <c r="J9" i="6"/>
  <c r="J68" i="6"/>
  <c r="K68" i="42"/>
  <c r="L5" i="6"/>
  <c r="L67" i="6"/>
  <c r="M67" i="42"/>
  <c r="K5" i="6"/>
  <c r="K67" i="6"/>
  <c r="L67" i="42"/>
  <c r="J5" i="6"/>
  <c r="J67" i="6"/>
  <c r="K67" i="42"/>
  <c r="L17" i="6"/>
  <c r="L66" i="6"/>
  <c r="M66" i="42"/>
  <c r="K17" i="6"/>
  <c r="K66" i="6"/>
  <c r="L66" i="42"/>
  <c r="J17" i="6"/>
  <c r="J66" i="6"/>
  <c r="K66" i="42"/>
  <c r="L21" i="6"/>
  <c r="L65" i="6"/>
  <c r="M65" i="42"/>
  <c r="K21" i="6"/>
  <c r="K65" i="6"/>
  <c r="L65" i="42"/>
  <c r="J21" i="6"/>
  <c r="J65" i="6"/>
  <c r="K65" i="42"/>
  <c r="L25" i="6"/>
  <c r="L64" i="6"/>
  <c r="M64" i="42"/>
  <c r="M63" i="42"/>
  <c r="K25" i="6"/>
  <c r="K64" i="6"/>
  <c r="L64" i="42"/>
  <c r="L63" i="42"/>
  <c r="J25" i="6"/>
  <c r="J64" i="6"/>
  <c r="K64" i="42"/>
  <c r="K63" i="42"/>
  <c r="M63" i="6"/>
  <c r="L63" i="6"/>
  <c r="K63" i="6"/>
  <c r="J63" i="6"/>
  <c r="L62" i="6"/>
  <c r="M62" i="42"/>
  <c r="K62" i="6"/>
  <c r="L62" i="42"/>
  <c r="J62" i="6"/>
  <c r="K62" i="42"/>
  <c r="L61" i="6"/>
  <c r="M61" i="42"/>
  <c r="K61" i="6"/>
  <c r="L61" i="42"/>
  <c r="J61" i="6"/>
  <c r="K61" i="42"/>
  <c r="L60" i="6"/>
  <c r="M60" i="42"/>
  <c r="K60" i="6"/>
  <c r="L60" i="42"/>
  <c r="J60" i="6"/>
  <c r="K60" i="42"/>
  <c r="L59" i="6"/>
  <c r="M59" i="42"/>
  <c r="K59" i="6"/>
  <c r="L59" i="42"/>
  <c r="J59" i="6"/>
  <c r="K59" i="42"/>
  <c r="L58" i="6"/>
  <c r="M58" i="42"/>
  <c r="K58" i="6"/>
  <c r="L58" i="42"/>
  <c r="J58" i="6"/>
  <c r="K58" i="42"/>
  <c r="L57" i="6"/>
  <c r="M57" i="42"/>
  <c r="K57" i="6"/>
  <c r="L57" i="42"/>
  <c r="J57" i="6"/>
  <c r="K57" i="42"/>
  <c r="L56" i="6"/>
  <c r="M56" i="42"/>
  <c r="K56" i="6"/>
  <c r="L56" i="42"/>
  <c r="J56" i="6"/>
  <c r="K56" i="42"/>
  <c r="L55" i="6"/>
  <c r="M55" i="42"/>
  <c r="K55" i="6"/>
  <c r="L55" i="42"/>
  <c r="J55" i="6"/>
  <c r="K55" i="42"/>
  <c r="L54" i="6"/>
  <c r="M54" i="42"/>
  <c r="K54" i="6"/>
  <c r="L54" i="42"/>
  <c r="J54" i="6"/>
  <c r="K54" i="42"/>
  <c r="L53" i="6"/>
  <c r="M53" i="42"/>
  <c r="K53" i="6"/>
  <c r="L53" i="42"/>
  <c r="J53" i="6"/>
  <c r="K53" i="42"/>
  <c r="L52" i="6"/>
  <c r="M52" i="42"/>
  <c r="K52" i="6"/>
  <c r="L52" i="42"/>
  <c r="J52" i="6"/>
  <c r="K52" i="42"/>
  <c r="L51" i="6"/>
  <c r="M51" i="42"/>
  <c r="K51" i="6"/>
  <c r="L51" i="42"/>
  <c r="J51" i="6"/>
  <c r="K51" i="42"/>
  <c r="L50" i="6"/>
  <c r="M50" i="42"/>
  <c r="K50" i="6"/>
  <c r="L50" i="42"/>
  <c r="J50" i="6"/>
  <c r="K50" i="42"/>
  <c r="M48" i="6"/>
  <c r="L23" i="6"/>
  <c r="L49" i="6"/>
  <c r="M49" i="42"/>
  <c r="M48" i="42"/>
  <c r="K23" i="6"/>
  <c r="K49" i="6"/>
  <c r="J23" i="6"/>
  <c r="J49" i="6"/>
  <c r="L48" i="6"/>
  <c r="L6" i="6"/>
  <c r="L47" i="6"/>
  <c r="M47" i="42"/>
  <c r="K6" i="6"/>
  <c r="K47" i="6"/>
  <c r="L47" i="42"/>
  <c r="M45" i="6"/>
  <c r="L10" i="6"/>
  <c r="L46" i="6"/>
  <c r="M46" i="42"/>
  <c r="M45" i="42"/>
  <c r="K10" i="6"/>
  <c r="K46" i="6"/>
  <c r="L46" i="42"/>
  <c r="L45" i="42"/>
  <c r="J45" i="6"/>
  <c r="K45" i="6"/>
  <c r="L15" i="6"/>
  <c r="L44" i="6"/>
  <c r="M44" i="42"/>
  <c r="K15" i="6"/>
  <c r="K44" i="6"/>
  <c r="L44" i="42"/>
  <c r="L28" i="6"/>
  <c r="L43" i="6"/>
  <c r="M43" i="42"/>
  <c r="K28" i="6"/>
  <c r="K43" i="6"/>
  <c r="L43" i="42"/>
  <c r="L19" i="6"/>
  <c r="L42" i="6"/>
  <c r="M42" i="42"/>
  <c r="K19" i="6"/>
  <c r="K42" i="6"/>
  <c r="L42" i="42"/>
  <c r="L8" i="6"/>
  <c r="L41" i="6"/>
  <c r="M41" i="42"/>
  <c r="K8" i="6"/>
  <c r="K41" i="6"/>
  <c r="L41" i="42"/>
  <c r="L4" i="6"/>
  <c r="L40" i="6"/>
  <c r="M40" i="42"/>
  <c r="K4" i="6"/>
  <c r="K40" i="6"/>
  <c r="L40" i="42"/>
  <c r="L11" i="6"/>
  <c r="L39" i="6"/>
  <c r="M39" i="42"/>
  <c r="K11" i="6"/>
  <c r="K39" i="6"/>
  <c r="L39" i="42"/>
  <c r="L2" i="6"/>
  <c r="L38" i="6"/>
  <c r="M38" i="42"/>
  <c r="K2" i="6"/>
  <c r="K38" i="6"/>
  <c r="L38" i="42"/>
  <c r="L22" i="6"/>
  <c r="L37" i="6"/>
  <c r="M37" i="42"/>
  <c r="K22" i="6"/>
  <c r="K37" i="6"/>
  <c r="L37" i="42"/>
  <c r="L26" i="6"/>
  <c r="L36" i="6"/>
  <c r="M36" i="42"/>
  <c r="K26" i="6"/>
  <c r="K36" i="6"/>
  <c r="L36" i="42"/>
  <c r="L30" i="6"/>
  <c r="L35" i="6"/>
  <c r="M35" i="42"/>
  <c r="K30" i="6"/>
  <c r="K35" i="6"/>
  <c r="L35" i="42"/>
  <c r="L14" i="6"/>
  <c r="L34" i="6"/>
  <c r="M34" i="42"/>
  <c r="K14" i="6"/>
  <c r="K34" i="6"/>
  <c r="L34" i="42"/>
  <c r="L13" i="6"/>
  <c r="L33" i="6"/>
  <c r="M33" i="42"/>
  <c r="K13" i="6"/>
  <c r="K33" i="6"/>
  <c r="L33" i="42"/>
  <c r="L3" i="6"/>
  <c r="L32" i="6"/>
  <c r="L31" i="6"/>
  <c r="K3" i="6"/>
  <c r="K32" i="6"/>
  <c r="J31" i="6"/>
  <c r="M31" i="6"/>
  <c r="I27" i="6"/>
  <c r="I76" i="6"/>
  <c r="J76" i="42"/>
  <c r="I18" i="6"/>
  <c r="I75" i="6"/>
  <c r="J75" i="42"/>
  <c r="I74" i="6"/>
  <c r="J74" i="42"/>
  <c r="I7" i="6"/>
  <c r="I73" i="6"/>
  <c r="J73" i="42"/>
  <c r="I16" i="6"/>
  <c r="I72" i="6"/>
  <c r="J72" i="42"/>
  <c r="I71" i="6"/>
  <c r="J71" i="42"/>
  <c r="I70" i="6"/>
  <c r="J70" i="42"/>
  <c r="I24" i="6"/>
  <c r="I69" i="6"/>
  <c r="J69" i="42"/>
  <c r="I68" i="6"/>
  <c r="J68" i="42"/>
  <c r="I67" i="6"/>
  <c r="J67" i="42"/>
  <c r="I66" i="6"/>
  <c r="J66" i="42"/>
  <c r="I21" i="6"/>
  <c r="I65" i="6"/>
  <c r="J65" i="42"/>
  <c r="I64" i="6"/>
  <c r="J64" i="42"/>
  <c r="J63" i="42"/>
  <c r="I62" i="6"/>
  <c r="J62" i="42"/>
  <c r="I61" i="6"/>
  <c r="J61" i="42"/>
  <c r="I59" i="6"/>
  <c r="J59" i="42"/>
  <c r="I58" i="6"/>
  <c r="J58" i="42"/>
  <c r="I55" i="6"/>
  <c r="J55" i="42"/>
  <c r="I51" i="6"/>
  <c r="J51" i="42"/>
  <c r="I10" i="6"/>
  <c r="I46" i="6"/>
  <c r="J46" i="42"/>
  <c r="J45" i="42"/>
  <c r="I15" i="6"/>
  <c r="I44" i="6"/>
  <c r="J44" i="42"/>
  <c r="I8" i="6"/>
  <c r="I41" i="6"/>
  <c r="J41" i="42"/>
  <c r="I4" i="6"/>
  <c r="I40" i="6"/>
  <c r="J40" i="42"/>
  <c r="I22" i="6"/>
  <c r="I37" i="6"/>
  <c r="J37" i="42"/>
  <c r="I26" i="6"/>
  <c r="I36" i="6"/>
  <c r="J36" i="42"/>
  <c r="I13" i="6"/>
  <c r="I33" i="6"/>
  <c r="J33" i="42"/>
  <c r="I3" i="6"/>
  <c r="I32" i="6"/>
  <c r="J32" i="42"/>
  <c r="F27" i="6"/>
  <c r="F76" i="6"/>
  <c r="G76" i="42"/>
  <c r="C27" i="6"/>
  <c r="C76" i="6"/>
  <c r="D76" i="42"/>
  <c r="F18" i="6"/>
  <c r="F75" i="6"/>
  <c r="G75" i="42"/>
  <c r="C18" i="6"/>
  <c r="C75" i="6"/>
  <c r="D75" i="42"/>
  <c r="F12" i="6"/>
  <c r="F74" i="6"/>
  <c r="G74" i="42"/>
  <c r="C12" i="6"/>
  <c r="C74" i="6"/>
  <c r="D74" i="42"/>
  <c r="F7" i="6"/>
  <c r="F73" i="6"/>
  <c r="G73" i="42"/>
  <c r="C7" i="6"/>
  <c r="C73" i="6"/>
  <c r="D73" i="42"/>
  <c r="F16" i="6"/>
  <c r="F72" i="6"/>
  <c r="G72" i="42"/>
  <c r="C16" i="6"/>
  <c r="C72" i="6"/>
  <c r="D72" i="42"/>
  <c r="F29" i="6"/>
  <c r="F71" i="6"/>
  <c r="G71" i="42"/>
  <c r="C29" i="6"/>
  <c r="C71" i="6"/>
  <c r="D71" i="42"/>
  <c r="F20" i="6"/>
  <c r="F70" i="6"/>
  <c r="G70" i="42"/>
  <c r="C20" i="6"/>
  <c r="C70" i="6"/>
  <c r="D70" i="42"/>
  <c r="F24" i="6"/>
  <c r="F69" i="6"/>
  <c r="G69" i="42"/>
  <c r="C24" i="6"/>
  <c r="C69" i="6"/>
  <c r="D69" i="42"/>
  <c r="F68" i="6"/>
  <c r="G68" i="42"/>
  <c r="C9" i="6"/>
  <c r="C68" i="6"/>
  <c r="D68" i="42"/>
  <c r="F67" i="6"/>
  <c r="G67" i="42"/>
  <c r="C5" i="6"/>
  <c r="C67" i="6"/>
  <c r="D67" i="42"/>
  <c r="F66" i="6"/>
  <c r="G66" i="42"/>
  <c r="C17" i="6"/>
  <c r="C66" i="6"/>
  <c r="F65" i="6"/>
  <c r="G65" i="42"/>
  <c r="C21" i="6"/>
  <c r="C65" i="6"/>
  <c r="D65" i="42"/>
  <c r="F64" i="6"/>
  <c r="C25" i="6"/>
  <c r="C64" i="6"/>
  <c r="D64" i="42"/>
  <c r="F62" i="6"/>
  <c r="G62" i="42"/>
  <c r="C62" i="6"/>
  <c r="D62" i="42"/>
  <c r="F61" i="6"/>
  <c r="G61" i="42"/>
  <c r="C61" i="6"/>
  <c r="D61" i="42"/>
  <c r="F60" i="6"/>
  <c r="G60" i="42"/>
  <c r="C60" i="6"/>
  <c r="D60" i="42"/>
  <c r="F59" i="6"/>
  <c r="G59" i="42"/>
  <c r="C59" i="6"/>
  <c r="D59" i="42"/>
  <c r="F58" i="6"/>
  <c r="G58" i="42"/>
  <c r="C58" i="6"/>
  <c r="D58" i="42"/>
  <c r="F57" i="6"/>
  <c r="G57" i="42"/>
  <c r="C57" i="6"/>
  <c r="D57" i="42"/>
  <c r="F56" i="6"/>
  <c r="G56" i="42"/>
  <c r="C56" i="6"/>
  <c r="D56" i="42"/>
  <c r="F55" i="6"/>
  <c r="G55" i="42"/>
  <c r="C55" i="6"/>
  <c r="D55" i="42"/>
  <c r="C54" i="6"/>
  <c r="D54" i="42"/>
  <c r="C53" i="6"/>
  <c r="D53" i="42"/>
  <c r="C52" i="6"/>
  <c r="D52" i="42"/>
  <c r="C51" i="6"/>
  <c r="D51" i="42"/>
  <c r="C50" i="6"/>
  <c r="D50" i="42"/>
  <c r="C23" i="6"/>
  <c r="C49" i="6"/>
  <c r="D49" i="42"/>
  <c r="D48" i="42"/>
  <c r="F48" i="6"/>
  <c r="F6" i="6"/>
  <c r="F47" i="6"/>
  <c r="G47" i="42"/>
  <c r="C6" i="6"/>
  <c r="C47" i="6"/>
  <c r="D47" i="42"/>
  <c r="F10" i="6"/>
  <c r="F46" i="6"/>
  <c r="C10" i="6"/>
  <c r="C46" i="6"/>
  <c r="C45" i="6"/>
  <c r="F15" i="6"/>
  <c r="F44" i="6"/>
  <c r="G44" i="42"/>
  <c r="C15" i="6"/>
  <c r="C44" i="6"/>
  <c r="D44" i="42"/>
  <c r="F28" i="6"/>
  <c r="F43" i="6"/>
  <c r="G43" i="42"/>
  <c r="C28" i="6"/>
  <c r="C43" i="6"/>
  <c r="D43" i="42"/>
  <c r="F19" i="6"/>
  <c r="F42" i="6"/>
  <c r="G42" i="42"/>
  <c r="C19" i="6"/>
  <c r="C42" i="6"/>
  <c r="D42" i="42"/>
  <c r="F8" i="6"/>
  <c r="F41" i="6"/>
  <c r="G41" i="42"/>
  <c r="C8" i="6"/>
  <c r="C41" i="6"/>
  <c r="D41" i="42"/>
  <c r="F4" i="6"/>
  <c r="F40" i="6"/>
  <c r="G40" i="42"/>
  <c r="C4" i="6"/>
  <c r="C40" i="6"/>
  <c r="D40" i="42"/>
  <c r="F11" i="6"/>
  <c r="F39" i="6"/>
  <c r="G39" i="42"/>
  <c r="C11" i="6"/>
  <c r="C39" i="6"/>
  <c r="D39" i="42"/>
  <c r="F2" i="6"/>
  <c r="F38" i="6"/>
  <c r="G38" i="42"/>
  <c r="C2" i="6"/>
  <c r="C38" i="6"/>
  <c r="D38" i="42"/>
  <c r="F22" i="6"/>
  <c r="F37" i="6"/>
  <c r="G37" i="42"/>
  <c r="C22" i="6"/>
  <c r="C37" i="6"/>
  <c r="D37" i="42"/>
  <c r="F26" i="6"/>
  <c r="F36" i="6"/>
  <c r="G36" i="42"/>
  <c r="C26" i="6"/>
  <c r="C36" i="6"/>
  <c r="D36" i="42"/>
  <c r="F30" i="6"/>
  <c r="F35" i="6"/>
  <c r="G35" i="42"/>
  <c r="C30" i="6"/>
  <c r="C35" i="6"/>
  <c r="D35" i="42"/>
  <c r="F14" i="6"/>
  <c r="F34" i="6"/>
  <c r="G34" i="42"/>
  <c r="C14" i="6"/>
  <c r="C34" i="6"/>
  <c r="D34" i="42"/>
  <c r="F13" i="6"/>
  <c r="F33" i="6"/>
  <c r="G33" i="42"/>
  <c r="C13" i="6"/>
  <c r="C33" i="6"/>
  <c r="D33" i="42"/>
  <c r="F3" i="6"/>
  <c r="F32" i="6"/>
  <c r="F31" i="6"/>
  <c r="C3" i="6"/>
  <c r="C32" i="6"/>
  <c r="C31" i="6"/>
  <c r="J63" i="9"/>
  <c r="N31" i="45"/>
  <c r="J31" i="9"/>
  <c r="J45" i="9"/>
  <c r="F63" i="9"/>
  <c r="S45" i="45"/>
  <c r="N45" i="9"/>
  <c r="N31" i="9"/>
  <c r="R31" i="45"/>
  <c r="R45" i="45"/>
  <c r="F48" i="9"/>
  <c r="L48" i="9"/>
  <c r="L63" i="9"/>
  <c r="J32" i="45"/>
  <c r="N46" i="45"/>
  <c r="N45" i="45"/>
  <c r="G48" i="13"/>
  <c r="H48" i="15"/>
  <c r="H46" i="15"/>
  <c r="H45" i="15"/>
  <c r="D45" i="15"/>
  <c r="E63" i="14"/>
  <c r="G64" i="15"/>
  <c r="G63" i="15"/>
  <c r="E63" i="15"/>
  <c r="E63" i="12"/>
  <c r="H63" i="13"/>
  <c r="G31" i="14"/>
  <c r="E48" i="15"/>
  <c r="H31" i="14"/>
  <c r="H64" i="15"/>
  <c r="H63" i="15"/>
  <c r="D63" i="15"/>
  <c r="G48" i="15"/>
  <c r="G31" i="13"/>
  <c r="H48" i="14"/>
  <c r="D48" i="15"/>
  <c r="H32" i="15"/>
  <c r="H31" i="15"/>
  <c r="D31" i="15"/>
  <c r="E63" i="13"/>
  <c r="D63" i="13"/>
  <c r="D49" i="45"/>
  <c r="I48" i="9"/>
  <c r="J49" i="45"/>
  <c r="J48" i="45"/>
  <c r="M48" i="9"/>
  <c r="N49" i="45"/>
  <c r="N48" i="45"/>
  <c r="Q48" i="9"/>
  <c r="R49" i="45"/>
  <c r="R48" i="45"/>
  <c r="K48" i="9"/>
  <c r="L50" i="45"/>
  <c r="D51" i="45"/>
  <c r="M65" i="45"/>
  <c r="M63" i="45"/>
  <c r="O31" i="45"/>
  <c r="K45" i="9"/>
  <c r="L46" i="45"/>
  <c r="L45" i="45"/>
  <c r="O45" i="9"/>
  <c r="P46" i="45"/>
  <c r="P45" i="45"/>
  <c r="D47" i="45"/>
  <c r="I45" i="9"/>
  <c r="J47" i="45"/>
  <c r="J45" i="45"/>
  <c r="K48" i="45"/>
  <c r="D64" i="45"/>
  <c r="M63" i="9"/>
  <c r="N64" i="45"/>
  <c r="N63" i="45"/>
  <c r="R64" i="45"/>
  <c r="R63" i="45"/>
  <c r="Q63" i="9"/>
  <c r="D66" i="45"/>
  <c r="D70" i="45"/>
  <c r="D72" i="45"/>
  <c r="D74" i="45"/>
  <c r="D76" i="45"/>
  <c r="D45" i="45"/>
  <c r="S31" i="45"/>
  <c r="L31" i="45"/>
  <c r="P31" i="45"/>
  <c r="G45" i="45"/>
  <c r="L48" i="45"/>
  <c r="O48" i="9"/>
  <c r="J31" i="45"/>
  <c r="K33" i="45"/>
  <c r="K31" i="45"/>
  <c r="K47" i="45"/>
  <c r="K45" i="45"/>
  <c r="O47" i="45"/>
  <c r="O45" i="45"/>
  <c r="O49" i="45"/>
  <c r="O48" i="45"/>
  <c r="S49" i="45"/>
  <c r="S48" i="45"/>
  <c r="G50" i="45"/>
  <c r="G48" i="45"/>
  <c r="D73" i="45"/>
  <c r="D75" i="45"/>
  <c r="D38" i="45"/>
  <c r="D40" i="45"/>
  <c r="P49" i="45"/>
  <c r="P48" i="45"/>
  <c r="C31" i="9"/>
  <c r="M31" i="9"/>
  <c r="Q31" i="9"/>
  <c r="K63" i="9"/>
  <c r="L64" i="45"/>
  <c r="L63" i="45"/>
  <c r="O63" i="9"/>
  <c r="P64" i="45"/>
  <c r="P63" i="45"/>
  <c r="D65" i="45"/>
  <c r="I63" i="9"/>
  <c r="J65" i="45"/>
  <c r="J63" i="45"/>
  <c r="D67" i="45"/>
  <c r="D69" i="45"/>
  <c r="D71" i="45"/>
  <c r="P48" i="9"/>
  <c r="R63" i="9"/>
  <c r="M32" i="45"/>
  <c r="M31" i="45"/>
  <c r="Q32" i="45"/>
  <c r="Q31" i="45"/>
  <c r="M46" i="45"/>
  <c r="M45" i="45"/>
  <c r="Q46" i="45"/>
  <c r="Q45" i="45"/>
  <c r="Q49" i="45"/>
  <c r="Q48" i="45"/>
  <c r="M50" i="45"/>
  <c r="M48" i="45"/>
  <c r="H48" i="12"/>
  <c r="G63" i="12"/>
  <c r="H63" i="12"/>
  <c r="G31" i="12"/>
  <c r="G48" i="12"/>
  <c r="G63" i="14"/>
  <c r="G48" i="14"/>
  <c r="H31" i="13"/>
  <c r="H48" i="13"/>
  <c r="G63" i="13"/>
  <c r="H31" i="12"/>
  <c r="J31" i="42"/>
  <c r="S48" i="42"/>
  <c r="N45" i="42"/>
  <c r="N48" i="42"/>
  <c r="O45" i="6"/>
  <c r="P48" i="42"/>
  <c r="R63" i="42"/>
  <c r="G32" i="42"/>
  <c r="G31" i="42"/>
  <c r="F45" i="6"/>
  <c r="G46" i="42"/>
  <c r="G45" i="42"/>
  <c r="N45" i="6"/>
  <c r="O47" i="42"/>
  <c r="O45" i="42"/>
  <c r="R45" i="6"/>
  <c r="S47" i="42"/>
  <c r="J48" i="42"/>
  <c r="J48" i="6"/>
  <c r="K49" i="42"/>
  <c r="K48" i="42"/>
  <c r="O48" i="42"/>
  <c r="Q48" i="6"/>
  <c r="N31" i="42"/>
  <c r="L49" i="42"/>
  <c r="L48" i="42"/>
  <c r="K48" i="6"/>
  <c r="D66" i="42"/>
  <c r="D63" i="42"/>
  <c r="C63" i="6"/>
  <c r="K31" i="6"/>
  <c r="L32" i="42"/>
  <c r="L31" i="42"/>
  <c r="L45" i="6"/>
  <c r="Q48" i="42"/>
  <c r="N63" i="6"/>
  <c r="O64" i="42"/>
  <c r="O63" i="42"/>
  <c r="S64" i="42"/>
  <c r="S63" i="42"/>
  <c r="R63" i="6"/>
  <c r="R31" i="42"/>
  <c r="R45" i="42"/>
  <c r="N63" i="42"/>
  <c r="S45" i="42"/>
  <c r="Q63" i="42"/>
  <c r="I45" i="6"/>
  <c r="P31" i="6"/>
  <c r="O31" i="6"/>
  <c r="N31" i="6"/>
  <c r="R31" i="6"/>
  <c r="Q31" i="6"/>
  <c r="D32" i="42"/>
  <c r="D31" i="42"/>
  <c r="P33" i="42"/>
  <c r="P31" i="42"/>
  <c r="D46" i="42"/>
  <c r="D45" i="42"/>
  <c r="G48" i="42"/>
  <c r="F63" i="6"/>
  <c r="G64" i="42"/>
  <c r="G63" i="42"/>
  <c r="Q63" i="6"/>
  <c r="P63" i="6"/>
  <c r="M32" i="42"/>
  <c r="M31" i="42"/>
  <c r="Q32" i="42"/>
  <c r="Q31" i="42"/>
  <c r="K31" i="9"/>
  <c r="O31" i="9"/>
  <c r="C63" i="9"/>
  <c r="C48" i="9"/>
  <c r="K31" i="8"/>
  <c r="O31" i="8"/>
  <c r="K45" i="8"/>
  <c r="O45" i="8"/>
  <c r="I48" i="8"/>
  <c r="M48" i="8"/>
  <c r="Q48" i="8"/>
  <c r="C63" i="8"/>
  <c r="C48" i="8"/>
  <c r="I45" i="7"/>
  <c r="M45" i="7"/>
  <c r="Q45" i="7"/>
  <c r="I48" i="7"/>
  <c r="M48" i="7"/>
  <c r="Q48" i="7"/>
  <c r="C63" i="7"/>
  <c r="C31" i="7"/>
  <c r="C45" i="7"/>
  <c r="C48" i="7"/>
  <c r="I31" i="6"/>
  <c r="P45" i="6"/>
  <c r="O63" i="6"/>
  <c r="I63" i="6"/>
  <c r="I48" i="6"/>
  <c r="P48" i="6"/>
  <c r="O48" i="6"/>
  <c r="N48" i="6"/>
  <c r="R48" i="6"/>
  <c r="C48" i="6"/>
  <c r="D31" i="45"/>
  <c r="D48" i="45"/>
  <c r="D63" i="45"/>
  <c r="D2" i="7"/>
  <c r="D38" i="7"/>
  <c r="E2" i="7"/>
  <c r="E38" i="7"/>
  <c r="D3" i="7"/>
  <c r="D32" i="7"/>
  <c r="E3" i="7"/>
  <c r="E32" i="7"/>
  <c r="D4" i="7"/>
  <c r="D40" i="7"/>
  <c r="E4" i="7"/>
  <c r="E40" i="7"/>
  <c r="D5" i="7"/>
  <c r="E5" i="7"/>
  <c r="H5" i="7"/>
  <c r="D6" i="7"/>
  <c r="D47" i="7"/>
  <c r="E6" i="7"/>
  <c r="E47" i="7"/>
  <c r="D7" i="7"/>
  <c r="E7" i="7"/>
  <c r="H7" i="7"/>
  <c r="D8" i="7"/>
  <c r="D41" i="7"/>
  <c r="E8" i="7"/>
  <c r="E41" i="7"/>
  <c r="D9" i="7"/>
  <c r="E9" i="7"/>
  <c r="H9" i="7"/>
  <c r="D10" i="7"/>
  <c r="D46" i="7"/>
  <c r="E10" i="7"/>
  <c r="E46" i="7"/>
  <c r="H10" i="7"/>
  <c r="D11" i="7"/>
  <c r="D39" i="7"/>
  <c r="E11" i="7"/>
  <c r="E39" i="7"/>
  <c r="H11" i="7"/>
  <c r="D12" i="7"/>
  <c r="E12" i="7"/>
  <c r="H12" i="7"/>
  <c r="D13" i="7"/>
  <c r="D33" i="7"/>
  <c r="E13" i="7"/>
  <c r="E33" i="7"/>
  <c r="D14" i="7"/>
  <c r="D34" i="7"/>
  <c r="E14" i="7"/>
  <c r="E34" i="7"/>
  <c r="D15" i="7"/>
  <c r="D44" i="7"/>
  <c r="E15" i="7"/>
  <c r="E44" i="7"/>
  <c r="D16" i="7"/>
  <c r="E16" i="7"/>
  <c r="D17" i="7"/>
  <c r="E17" i="7"/>
  <c r="D18" i="7"/>
  <c r="E18" i="7"/>
  <c r="D19" i="7"/>
  <c r="E19" i="7"/>
  <c r="D20" i="7"/>
  <c r="E20" i="7"/>
  <c r="D21" i="7"/>
  <c r="E21" i="7"/>
  <c r="D22" i="7"/>
  <c r="D37" i="7"/>
  <c r="E22" i="7"/>
  <c r="E37" i="7"/>
  <c r="D23" i="7"/>
  <c r="D49" i="7"/>
  <c r="E23" i="7"/>
  <c r="E49" i="7"/>
  <c r="D24" i="7"/>
  <c r="E24" i="7"/>
  <c r="D25" i="7"/>
  <c r="E25" i="7"/>
  <c r="D26" i="7"/>
  <c r="H26" i="7"/>
  <c r="D36" i="7"/>
  <c r="E26" i="7"/>
  <c r="E36" i="7"/>
  <c r="D27" i="7"/>
  <c r="H27" i="7"/>
  <c r="E27" i="7"/>
  <c r="G27" i="7"/>
  <c r="D28" i="7"/>
  <c r="D43" i="7"/>
  <c r="E28" i="7"/>
  <c r="D29" i="7"/>
  <c r="E29" i="7"/>
  <c r="D30" i="7"/>
  <c r="D35" i="7"/>
  <c r="E30" i="7"/>
  <c r="D2" i="8"/>
  <c r="D38" i="8"/>
  <c r="E2" i="8"/>
  <c r="E38" i="8"/>
  <c r="H2" i="8"/>
  <c r="D3" i="8"/>
  <c r="D32" i="8"/>
  <c r="E3" i="8"/>
  <c r="E32" i="8"/>
  <c r="D4" i="8"/>
  <c r="D40" i="8"/>
  <c r="E4" i="8"/>
  <c r="E40" i="8"/>
  <c r="D5" i="8"/>
  <c r="E5" i="8"/>
  <c r="H5" i="8"/>
  <c r="D6" i="8"/>
  <c r="D47" i="8"/>
  <c r="E6" i="8"/>
  <c r="E47" i="8"/>
  <c r="D7" i="8"/>
  <c r="E7" i="8"/>
  <c r="H7" i="8"/>
  <c r="D8" i="8"/>
  <c r="D41" i="8"/>
  <c r="E8" i="8"/>
  <c r="E41" i="8"/>
  <c r="D9" i="8"/>
  <c r="E9" i="8"/>
  <c r="H9" i="8"/>
  <c r="D10" i="8"/>
  <c r="D46" i="8"/>
  <c r="E10" i="8"/>
  <c r="E46" i="8"/>
  <c r="H10" i="8"/>
  <c r="D11" i="8"/>
  <c r="D39" i="8"/>
  <c r="E11" i="8"/>
  <c r="E39" i="8"/>
  <c r="H11" i="8"/>
  <c r="D12" i="8"/>
  <c r="E12" i="8"/>
  <c r="H12" i="8"/>
  <c r="D13" i="8"/>
  <c r="D33" i="8"/>
  <c r="E13" i="8"/>
  <c r="E33" i="8"/>
  <c r="H13" i="8"/>
  <c r="D14" i="8"/>
  <c r="D34" i="8"/>
  <c r="E14" i="8"/>
  <c r="E34" i="8"/>
  <c r="H14" i="8"/>
  <c r="D15" i="8"/>
  <c r="D44" i="8"/>
  <c r="E15" i="8"/>
  <c r="E44" i="8"/>
  <c r="H15" i="8"/>
  <c r="D16" i="8"/>
  <c r="E16" i="8"/>
  <c r="D17" i="8"/>
  <c r="E17" i="8"/>
  <c r="H17" i="8"/>
  <c r="D18" i="8"/>
  <c r="E18" i="8"/>
  <c r="H18" i="8"/>
  <c r="D19" i="8"/>
  <c r="D42" i="8"/>
  <c r="E19" i="8"/>
  <c r="E42" i="8"/>
  <c r="D20" i="8"/>
  <c r="E20" i="8"/>
  <c r="D21" i="8"/>
  <c r="E21" i="8"/>
  <c r="D22" i="8"/>
  <c r="H22" i="8"/>
  <c r="D37" i="8"/>
  <c r="E22" i="8"/>
  <c r="E37" i="8"/>
  <c r="D23" i="8"/>
  <c r="D49" i="8"/>
  <c r="E23" i="8"/>
  <c r="E49" i="8"/>
  <c r="D24" i="8"/>
  <c r="E24" i="8"/>
  <c r="D25" i="8"/>
  <c r="E25" i="8"/>
  <c r="G25" i="8"/>
  <c r="D26" i="8"/>
  <c r="D36" i="8"/>
  <c r="E26" i="8"/>
  <c r="D27" i="8"/>
  <c r="H27" i="8"/>
  <c r="E27" i="8"/>
  <c r="D28" i="8"/>
  <c r="D43" i="8"/>
  <c r="E28" i="8"/>
  <c r="D29" i="8"/>
  <c r="E29" i="8"/>
  <c r="D30" i="8"/>
  <c r="D35" i="8"/>
  <c r="E30" i="8"/>
  <c r="D2" i="9"/>
  <c r="D38" i="9"/>
  <c r="E2" i="9"/>
  <c r="E38" i="9"/>
  <c r="H2" i="9"/>
  <c r="D3" i="9"/>
  <c r="D32" i="9"/>
  <c r="E3" i="9"/>
  <c r="D4" i="9"/>
  <c r="D40" i="9"/>
  <c r="E4" i="9"/>
  <c r="D5" i="9"/>
  <c r="E5" i="9"/>
  <c r="D6" i="9"/>
  <c r="D47" i="9"/>
  <c r="E6" i="9"/>
  <c r="D7" i="9"/>
  <c r="E7" i="9"/>
  <c r="D8" i="9"/>
  <c r="D41" i="9"/>
  <c r="E8" i="9"/>
  <c r="D9" i="9"/>
  <c r="E9" i="9"/>
  <c r="D10" i="9"/>
  <c r="D46" i="9"/>
  <c r="E10" i="9"/>
  <c r="D11" i="9"/>
  <c r="D39" i="9"/>
  <c r="E11" i="9"/>
  <c r="D12" i="9"/>
  <c r="E12" i="9"/>
  <c r="D13" i="9"/>
  <c r="D33" i="9"/>
  <c r="E13" i="9"/>
  <c r="E33" i="9"/>
  <c r="D14" i="9"/>
  <c r="D34" i="9"/>
  <c r="E14" i="9"/>
  <c r="E34" i="9"/>
  <c r="D15" i="9"/>
  <c r="D44" i="9"/>
  <c r="E15" i="9"/>
  <c r="E44" i="9"/>
  <c r="D16" i="9"/>
  <c r="E16" i="9"/>
  <c r="D17" i="9"/>
  <c r="E17" i="9"/>
  <c r="D18" i="9"/>
  <c r="E18" i="9"/>
  <c r="D19" i="9"/>
  <c r="D42" i="9"/>
  <c r="E19" i="9"/>
  <c r="D20" i="9"/>
  <c r="E20" i="9"/>
  <c r="D21" i="9"/>
  <c r="E21" i="9"/>
  <c r="D22" i="9"/>
  <c r="D37" i="9"/>
  <c r="E22" i="9"/>
  <c r="E37" i="9"/>
  <c r="D23" i="9"/>
  <c r="D49" i="9"/>
  <c r="E23" i="9"/>
  <c r="E49" i="9"/>
  <c r="D24" i="9"/>
  <c r="H24" i="9"/>
  <c r="E24" i="9"/>
  <c r="G24" i="9"/>
  <c r="D25" i="9"/>
  <c r="E25" i="9"/>
  <c r="D26" i="9"/>
  <c r="H26" i="9"/>
  <c r="D36" i="9"/>
  <c r="E26" i="9"/>
  <c r="D27" i="9"/>
  <c r="E27" i="9"/>
  <c r="G27" i="9"/>
  <c r="D28" i="9"/>
  <c r="D43" i="9"/>
  <c r="E28" i="9"/>
  <c r="E43" i="9"/>
  <c r="D29" i="9"/>
  <c r="E29" i="9"/>
  <c r="D30" i="9"/>
  <c r="D35" i="9"/>
  <c r="E30" i="9"/>
  <c r="E2" i="6"/>
  <c r="E38" i="6"/>
  <c r="E3" i="6"/>
  <c r="E32" i="6"/>
  <c r="E4" i="6"/>
  <c r="E40" i="6"/>
  <c r="E5" i="6"/>
  <c r="E6" i="6"/>
  <c r="E47" i="6"/>
  <c r="E7" i="6"/>
  <c r="E8" i="6"/>
  <c r="E41" i="6"/>
  <c r="E9" i="6"/>
  <c r="E10" i="6"/>
  <c r="E46" i="6"/>
  <c r="E11" i="6"/>
  <c r="E39" i="6"/>
  <c r="E12" i="6"/>
  <c r="E13" i="6"/>
  <c r="E14" i="6"/>
  <c r="E15" i="6"/>
  <c r="E16" i="6"/>
  <c r="E17" i="6"/>
  <c r="E18" i="6"/>
  <c r="E19" i="6"/>
  <c r="E42" i="6"/>
  <c r="E20" i="6"/>
  <c r="E21" i="6"/>
  <c r="E22" i="6"/>
  <c r="E37" i="6"/>
  <c r="E23" i="6"/>
  <c r="E24" i="6"/>
  <c r="E25" i="6"/>
  <c r="E26" i="6"/>
  <c r="E27" i="6"/>
  <c r="E28" i="6"/>
  <c r="E29" i="6"/>
  <c r="E30" i="6"/>
  <c r="G20" i="6"/>
  <c r="E56" i="6"/>
  <c r="E70" i="6"/>
  <c r="E68" i="6"/>
  <c r="E54" i="6"/>
  <c r="G29" i="6"/>
  <c r="E71" i="6"/>
  <c r="E57" i="6"/>
  <c r="G18" i="6"/>
  <c r="E75" i="6"/>
  <c r="E61" i="6"/>
  <c r="G17" i="6"/>
  <c r="E66" i="6"/>
  <c r="E52" i="6"/>
  <c r="G14" i="6"/>
  <c r="E34" i="6"/>
  <c r="G13" i="6"/>
  <c r="E33" i="6"/>
  <c r="E74" i="6"/>
  <c r="E60" i="6"/>
  <c r="F39" i="42"/>
  <c r="G39" i="6"/>
  <c r="H39" i="42"/>
  <c r="E73" i="6"/>
  <c r="E59" i="6"/>
  <c r="E43" i="45"/>
  <c r="H43" i="9"/>
  <c r="I43" i="45"/>
  <c r="E37" i="45"/>
  <c r="H37" i="9"/>
  <c r="I37" i="45"/>
  <c r="G21" i="9"/>
  <c r="E51" i="9"/>
  <c r="E65" i="9"/>
  <c r="G19" i="9"/>
  <c r="E42" i="9"/>
  <c r="G16" i="9"/>
  <c r="E58" i="9"/>
  <c r="E72" i="9"/>
  <c r="G8" i="9"/>
  <c r="E41" i="9"/>
  <c r="G6" i="9"/>
  <c r="E47" i="9"/>
  <c r="G4" i="9"/>
  <c r="E40" i="9"/>
  <c r="E35" i="44"/>
  <c r="H35" i="8"/>
  <c r="I35" i="44"/>
  <c r="D57" i="8"/>
  <c r="D71" i="8"/>
  <c r="D76" i="8"/>
  <c r="D62" i="8"/>
  <c r="F37" i="44"/>
  <c r="G37" i="8"/>
  <c r="H37" i="44"/>
  <c r="H20" i="8"/>
  <c r="D70" i="8"/>
  <c r="D56" i="8"/>
  <c r="D61" i="8"/>
  <c r="D75" i="8"/>
  <c r="D66" i="8"/>
  <c r="D52" i="8"/>
  <c r="E44" i="44"/>
  <c r="H44" i="8"/>
  <c r="I44" i="44"/>
  <c r="E34" i="44"/>
  <c r="H34" i="8"/>
  <c r="I34" i="44"/>
  <c r="E33" i="44"/>
  <c r="H33" i="8"/>
  <c r="I33" i="44"/>
  <c r="D74" i="8"/>
  <c r="D60" i="8"/>
  <c r="E39" i="44"/>
  <c r="H39" i="8"/>
  <c r="I39" i="44"/>
  <c r="E46" i="44"/>
  <c r="D45" i="8"/>
  <c r="H46" i="8"/>
  <c r="D68" i="8"/>
  <c r="D54" i="8"/>
  <c r="D59" i="8"/>
  <c r="D73" i="8"/>
  <c r="D53" i="8"/>
  <c r="D67" i="8"/>
  <c r="E38" i="44"/>
  <c r="H38" i="8"/>
  <c r="I38" i="44"/>
  <c r="E43" i="43"/>
  <c r="H43" i="7"/>
  <c r="I43" i="43"/>
  <c r="F36" i="43"/>
  <c r="G36" i="7"/>
  <c r="H36" i="43"/>
  <c r="D50" i="7"/>
  <c r="D64" i="7"/>
  <c r="D55" i="7"/>
  <c r="D69" i="7"/>
  <c r="E49" i="43"/>
  <c r="H49" i="7"/>
  <c r="D51" i="7"/>
  <c r="D52" i="7"/>
  <c r="D54" i="7"/>
  <c r="D58" i="7"/>
  <c r="D59" i="7"/>
  <c r="D61" i="7"/>
  <c r="D48" i="7"/>
  <c r="D65" i="7"/>
  <c r="H19" i="7"/>
  <c r="D42" i="7"/>
  <c r="H18" i="7"/>
  <c r="H17" i="7"/>
  <c r="D72" i="7"/>
  <c r="H15" i="7"/>
  <c r="H14" i="7"/>
  <c r="H13" i="7"/>
  <c r="E41" i="43"/>
  <c r="H41" i="7"/>
  <c r="I41" i="43"/>
  <c r="E47" i="43"/>
  <c r="H47" i="7"/>
  <c r="E40" i="43"/>
  <c r="H40" i="7"/>
  <c r="I40" i="43"/>
  <c r="D31" i="7"/>
  <c r="E32" i="43"/>
  <c r="H32" i="7"/>
  <c r="E45" i="6"/>
  <c r="F46" i="42"/>
  <c r="G46" i="6"/>
  <c r="G28" i="6"/>
  <c r="E43" i="6"/>
  <c r="G24" i="6"/>
  <c r="E69" i="6"/>
  <c r="E55" i="6"/>
  <c r="E51" i="6"/>
  <c r="E65" i="6"/>
  <c r="E72" i="6"/>
  <c r="E58" i="6"/>
  <c r="G30" i="9"/>
  <c r="E35" i="9"/>
  <c r="E57" i="9"/>
  <c r="E71" i="9"/>
  <c r="E50" i="9"/>
  <c r="E64" i="9"/>
  <c r="F49" i="45"/>
  <c r="G49" i="9"/>
  <c r="H21" i="9"/>
  <c r="D65" i="9"/>
  <c r="D51" i="9"/>
  <c r="E42" i="45"/>
  <c r="H42" i="9"/>
  <c r="I42" i="45"/>
  <c r="D58" i="9"/>
  <c r="D72" i="9"/>
  <c r="E41" i="45"/>
  <c r="H41" i="9"/>
  <c r="I41" i="45"/>
  <c r="E47" i="45"/>
  <c r="H47" i="9"/>
  <c r="I47" i="45"/>
  <c r="E40" i="45"/>
  <c r="H40" i="9"/>
  <c r="I40" i="45"/>
  <c r="G3" i="9"/>
  <c r="E32" i="9"/>
  <c r="F38" i="45"/>
  <c r="G38" i="9"/>
  <c r="H38" i="45"/>
  <c r="G28" i="8"/>
  <c r="E43" i="8"/>
  <c r="G26" i="8"/>
  <c r="E36" i="8"/>
  <c r="E37" i="44"/>
  <c r="H37" i="8"/>
  <c r="I37" i="44"/>
  <c r="G21" i="8"/>
  <c r="E51" i="8"/>
  <c r="E65" i="8"/>
  <c r="F42" i="44"/>
  <c r="G42" i="8"/>
  <c r="H42" i="44"/>
  <c r="E58" i="8"/>
  <c r="E72" i="8"/>
  <c r="F41" i="44"/>
  <c r="G41" i="8"/>
  <c r="H41" i="44"/>
  <c r="F47" i="44"/>
  <c r="G47" i="8"/>
  <c r="F40" i="44"/>
  <c r="G40" i="8"/>
  <c r="H40" i="44"/>
  <c r="F32" i="44"/>
  <c r="G32" i="8"/>
  <c r="G30" i="7"/>
  <c r="E35" i="7"/>
  <c r="G29" i="7"/>
  <c r="E57" i="7"/>
  <c r="E71" i="7"/>
  <c r="H28" i="7"/>
  <c r="E36" i="43"/>
  <c r="H36" i="7"/>
  <c r="I36" i="43"/>
  <c r="H25" i="7"/>
  <c r="H24" i="7"/>
  <c r="G23" i="7"/>
  <c r="H23" i="7"/>
  <c r="F37" i="43"/>
  <c r="G37" i="7"/>
  <c r="H37" i="43"/>
  <c r="H21" i="7"/>
  <c r="E70" i="7"/>
  <c r="E56" i="7"/>
  <c r="E61" i="7"/>
  <c r="E75" i="7"/>
  <c r="E66" i="7"/>
  <c r="E52" i="7"/>
  <c r="F44" i="43"/>
  <c r="G44" i="7"/>
  <c r="H44" i="43"/>
  <c r="F34" i="43"/>
  <c r="G34" i="7"/>
  <c r="H34" i="43"/>
  <c r="E31" i="7"/>
  <c r="F33" i="43"/>
  <c r="G33" i="7"/>
  <c r="H33" i="43"/>
  <c r="E74" i="7"/>
  <c r="E60" i="7"/>
  <c r="F39" i="43"/>
  <c r="G39" i="7"/>
  <c r="H39" i="43"/>
  <c r="F46" i="43"/>
  <c r="E45" i="7"/>
  <c r="G46" i="7"/>
  <c r="E68" i="7"/>
  <c r="E54" i="7"/>
  <c r="E59" i="7"/>
  <c r="E73" i="7"/>
  <c r="E53" i="7"/>
  <c r="E67" i="7"/>
  <c r="F38" i="43"/>
  <c r="G38" i="7"/>
  <c r="H38" i="43"/>
  <c r="G27" i="6"/>
  <c r="E76" i="6"/>
  <c r="E62" i="6"/>
  <c r="G23" i="6"/>
  <c r="E49" i="6"/>
  <c r="G15" i="6"/>
  <c r="E44" i="6"/>
  <c r="E67" i="6"/>
  <c r="E53" i="6"/>
  <c r="D71" i="9"/>
  <c r="D57" i="9"/>
  <c r="D50" i="9"/>
  <c r="D64" i="9"/>
  <c r="H49" i="9"/>
  <c r="E49" i="45"/>
  <c r="E61" i="9"/>
  <c r="E75" i="9"/>
  <c r="E52" i="9"/>
  <c r="E66" i="9"/>
  <c r="F44" i="45"/>
  <c r="G44" i="9"/>
  <c r="H44" i="45"/>
  <c r="F34" i="45"/>
  <c r="G34" i="9"/>
  <c r="H34" i="45"/>
  <c r="F33" i="45"/>
  <c r="G33" i="9"/>
  <c r="H33" i="45"/>
  <c r="G12" i="9"/>
  <c r="E60" i="9"/>
  <c r="E74" i="9"/>
  <c r="G11" i="9"/>
  <c r="E39" i="9"/>
  <c r="G10" i="9"/>
  <c r="E46" i="9"/>
  <c r="G9" i="9"/>
  <c r="E54" i="9"/>
  <c r="E68" i="9"/>
  <c r="G7" i="9"/>
  <c r="E59" i="9"/>
  <c r="E73" i="9"/>
  <c r="G5" i="9"/>
  <c r="E53" i="9"/>
  <c r="E67" i="9"/>
  <c r="E32" i="45"/>
  <c r="H32" i="9"/>
  <c r="E38" i="45"/>
  <c r="H38" i="9"/>
  <c r="I38" i="45"/>
  <c r="E43" i="44"/>
  <c r="H43" i="8"/>
  <c r="I43" i="44"/>
  <c r="E36" i="44"/>
  <c r="H36" i="8"/>
  <c r="I36" i="44"/>
  <c r="E50" i="8"/>
  <c r="E64" i="8"/>
  <c r="E55" i="8"/>
  <c r="E69" i="8"/>
  <c r="F49" i="44"/>
  <c r="G49" i="8"/>
  <c r="H21" i="8"/>
  <c r="D51" i="8"/>
  <c r="D65" i="8"/>
  <c r="E42" i="44"/>
  <c r="H42" i="8"/>
  <c r="I42" i="44"/>
  <c r="D72" i="8"/>
  <c r="D58" i="8"/>
  <c r="E41" i="44"/>
  <c r="H41" i="8"/>
  <c r="I41" i="44"/>
  <c r="E47" i="44"/>
  <c r="H47" i="8"/>
  <c r="I47" i="44"/>
  <c r="E40" i="44"/>
  <c r="H40" i="8"/>
  <c r="I40" i="44"/>
  <c r="D31" i="8"/>
  <c r="E32" i="44"/>
  <c r="E31" i="44"/>
  <c r="H32" i="8"/>
  <c r="E35" i="43"/>
  <c r="H35" i="7"/>
  <c r="I35" i="43"/>
  <c r="D57" i="7"/>
  <c r="D71" i="7"/>
  <c r="E76" i="7"/>
  <c r="E62" i="7"/>
  <c r="E37" i="43"/>
  <c r="H37" i="7"/>
  <c r="I37" i="43"/>
  <c r="D56" i="7"/>
  <c r="D70" i="7"/>
  <c r="D75" i="7"/>
  <c r="D66" i="7"/>
  <c r="E44" i="43"/>
  <c r="H44" i="7"/>
  <c r="I44" i="43"/>
  <c r="E34" i="43"/>
  <c r="H34" i="7"/>
  <c r="I34" i="43"/>
  <c r="E33" i="43"/>
  <c r="H33" i="7"/>
  <c r="I33" i="43"/>
  <c r="D60" i="7"/>
  <c r="D74" i="7"/>
  <c r="E39" i="43"/>
  <c r="H39" i="7"/>
  <c r="I39" i="43"/>
  <c r="E46" i="43"/>
  <c r="E45" i="43"/>
  <c r="D45" i="7"/>
  <c r="H46" i="7"/>
  <c r="I46" i="43"/>
  <c r="D68" i="7"/>
  <c r="D73" i="7"/>
  <c r="D53" i="7"/>
  <c r="D67" i="7"/>
  <c r="E38" i="43"/>
  <c r="H38" i="7"/>
  <c r="I38" i="43"/>
  <c r="G30" i="6"/>
  <c r="E35" i="6"/>
  <c r="E36" i="6"/>
  <c r="E31" i="6"/>
  <c r="F38" i="42"/>
  <c r="G38" i="6"/>
  <c r="H38" i="42"/>
  <c r="E35" i="45"/>
  <c r="H35" i="9"/>
  <c r="I35" i="45"/>
  <c r="E62" i="9"/>
  <c r="E76" i="9"/>
  <c r="G26" i="9"/>
  <c r="E36" i="9"/>
  <c r="E55" i="9"/>
  <c r="E69" i="9"/>
  <c r="E56" i="9"/>
  <c r="E70" i="9"/>
  <c r="G26" i="6"/>
  <c r="G25" i="6"/>
  <c r="E64" i="6"/>
  <c r="E50" i="6"/>
  <c r="F37" i="42"/>
  <c r="G37" i="6"/>
  <c r="H37" i="42"/>
  <c r="F42" i="42"/>
  <c r="G42" i="6"/>
  <c r="H42" i="42"/>
  <c r="F41" i="42"/>
  <c r="G41" i="6"/>
  <c r="H41" i="42"/>
  <c r="F47" i="42"/>
  <c r="G47" i="6"/>
  <c r="H47" i="42"/>
  <c r="F40" i="42"/>
  <c r="G40" i="6"/>
  <c r="H40" i="42"/>
  <c r="F32" i="42"/>
  <c r="G32" i="6"/>
  <c r="H30" i="9"/>
  <c r="H29" i="9"/>
  <c r="F43" i="45"/>
  <c r="G43" i="9"/>
  <c r="H43" i="45"/>
  <c r="D62" i="9"/>
  <c r="D76" i="9"/>
  <c r="E36" i="45"/>
  <c r="H36" i="9"/>
  <c r="I36" i="45"/>
  <c r="H25" i="9"/>
  <c r="D69" i="9"/>
  <c r="D55" i="9"/>
  <c r="H23" i="9"/>
  <c r="F37" i="45"/>
  <c r="G37" i="9"/>
  <c r="H37" i="45"/>
  <c r="H20" i="9"/>
  <c r="D56" i="9"/>
  <c r="D70" i="9"/>
  <c r="H19" i="9"/>
  <c r="D75" i="9"/>
  <c r="D61" i="9"/>
  <c r="D52" i="9"/>
  <c r="D66" i="9"/>
  <c r="H16" i="9"/>
  <c r="E44" i="45"/>
  <c r="H44" i="9"/>
  <c r="I44" i="45"/>
  <c r="E34" i="45"/>
  <c r="H34" i="9"/>
  <c r="I34" i="45"/>
  <c r="D31" i="9"/>
  <c r="E33" i="45"/>
  <c r="H33" i="9"/>
  <c r="I33" i="45"/>
  <c r="D60" i="9"/>
  <c r="D74" i="9"/>
  <c r="E39" i="45"/>
  <c r="H39" i="9"/>
  <c r="I39" i="45"/>
  <c r="E46" i="45"/>
  <c r="E45" i="45"/>
  <c r="D45" i="9"/>
  <c r="H46" i="9"/>
  <c r="D54" i="9"/>
  <c r="D68" i="9"/>
  <c r="H8" i="9"/>
  <c r="D73" i="9"/>
  <c r="D59" i="9"/>
  <c r="H6" i="9"/>
  <c r="D67" i="9"/>
  <c r="D53" i="9"/>
  <c r="H4" i="9"/>
  <c r="H3" i="9"/>
  <c r="G2" i="9"/>
  <c r="G30" i="8"/>
  <c r="E35" i="8"/>
  <c r="E57" i="8"/>
  <c r="E71" i="8"/>
  <c r="E62" i="8"/>
  <c r="E76" i="8"/>
  <c r="D64" i="8"/>
  <c r="D50" i="8"/>
  <c r="D55" i="8"/>
  <c r="D69" i="8"/>
  <c r="D48" i="8"/>
  <c r="E49" i="44"/>
  <c r="H49" i="8"/>
  <c r="E56" i="8"/>
  <c r="E70" i="8"/>
  <c r="E61" i="8"/>
  <c r="E75" i="8"/>
  <c r="E52" i="8"/>
  <c r="E54" i="8"/>
  <c r="E59" i="8"/>
  <c r="E48" i="8"/>
  <c r="E66" i="8"/>
  <c r="F44" i="44"/>
  <c r="G44" i="8"/>
  <c r="H44" i="44"/>
  <c r="F34" i="44"/>
  <c r="G34" i="8"/>
  <c r="H34" i="44"/>
  <c r="F33" i="44"/>
  <c r="G33" i="8"/>
  <c r="H33" i="44"/>
  <c r="E60" i="8"/>
  <c r="E74" i="8"/>
  <c r="F39" i="44"/>
  <c r="G39" i="8"/>
  <c r="H39" i="44"/>
  <c r="E45" i="8"/>
  <c r="F46" i="44"/>
  <c r="F45" i="44"/>
  <c r="G46" i="8"/>
  <c r="H46" i="44"/>
  <c r="E68" i="8"/>
  <c r="E73" i="8"/>
  <c r="E53" i="8"/>
  <c r="E67" i="8"/>
  <c r="F38" i="44"/>
  <c r="G38" i="8"/>
  <c r="H38" i="44"/>
  <c r="H30" i="7"/>
  <c r="H29" i="7"/>
  <c r="G28" i="7"/>
  <c r="E43" i="7"/>
  <c r="D62" i="7"/>
  <c r="D76" i="7"/>
  <c r="E64" i="7"/>
  <c r="E50" i="7"/>
  <c r="G24" i="7"/>
  <c r="E55" i="7"/>
  <c r="E69" i="7"/>
  <c r="E51" i="7"/>
  <c r="E58" i="7"/>
  <c r="E48" i="7"/>
  <c r="F49" i="43"/>
  <c r="G49" i="7"/>
  <c r="H22" i="7"/>
  <c r="G21" i="7"/>
  <c r="E65" i="7"/>
  <c r="G19" i="7"/>
  <c r="E42" i="7"/>
  <c r="E72" i="7"/>
  <c r="F41" i="43"/>
  <c r="G41" i="7"/>
  <c r="H41" i="43"/>
  <c r="F47" i="43"/>
  <c r="G47" i="7"/>
  <c r="H47" i="43"/>
  <c r="F40" i="43"/>
  <c r="G40" i="7"/>
  <c r="H40" i="43"/>
  <c r="F32" i="43"/>
  <c r="G32" i="7"/>
  <c r="G22" i="6"/>
  <c r="H28" i="9"/>
  <c r="H22" i="9"/>
  <c r="H18" i="9"/>
  <c r="H17" i="9"/>
  <c r="H15" i="9"/>
  <c r="H14" i="9"/>
  <c r="H13" i="9"/>
  <c r="H12" i="9"/>
  <c r="H11" i="9"/>
  <c r="H10" i="9"/>
  <c r="H9" i="9"/>
  <c r="H7" i="9"/>
  <c r="H5" i="9"/>
  <c r="H28" i="8"/>
  <c r="H26" i="8"/>
  <c r="H25" i="8"/>
  <c r="H24" i="8"/>
  <c r="H30" i="8"/>
  <c r="H29" i="8"/>
  <c r="H27" i="9"/>
  <c r="H23" i="8"/>
  <c r="H19" i="8"/>
  <c r="H16" i="8"/>
  <c r="H8" i="8"/>
  <c r="H6" i="8"/>
  <c r="H4" i="8"/>
  <c r="H3" i="8"/>
  <c r="H16" i="7"/>
  <c r="H8" i="7"/>
  <c r="H6" i="7"/>
  <c r="H4" i="7"/>
  <c r="H3" i="7"/>
  <c r="G25" i="7"/>
  <c r="G22" i="7"/>
  <c r="G2" i="7"/>
  <c r="H2" i="7"/>
  <c r="H20" i="7"/>
  <c r="G26" i="7"/>
  <c r="G18" i="7"/>
  <c r="G17" i="7"/>
  <c r="G15" i="7"/>
  <c r="G14" i="7"/>
  <c r="G13" i="7"/>
  <c r="G12" i="7"/>
  <c r="G11" i="7"/>
  <c r="G10" i="7"/>
  <c r="G9" i="7"/>
  <c r="G7" i="7"/>
  <c r="G5" i="7"/>
  <c r="G20" i="7"/>
  <c r="G16" i="7"/>
  <c r="G8" i="7"/>
  <c r="G6" i="7"/>
  <c r="G4" i="7"/>
  <c r="G3" i="7"/>
  <c r="G23" i="8"/>
  <c r="G22" i="8"/>
  <c r="G20" i="8"/>
  <c r="G18" i="8"/>
  <c r="G17" i="8"/>
  <c r="G15" i="8"/>
  <c r="G14" i="8"/>
  <c r="G13" i="8"/>
  <c r="G12" i="8"/>
  <c r="G11" i="8"/>
  <c r="G10" i="8"/>
  <c r="G9" i="8"/>
  <c r="G7" i="8"/>
  <c r="G5" i="8"/>
  <c r="G2" i="8"/>
  <c r="G29" i="8"/>
  <c r="G27" i="8"/>
  <c r="G24" i="8"/>
  <c r="G19" i="8"/>
  <c r="G16" i="8"/>
  <c r="G8" i="8"/>
  <c r="G6" i="8"/>
  <c r="G4" i="8"/>
  <c r="G3" i="8"/>
  <c r="G29" i="9"/>
  <c r="G28" i="9"/>
  <c r="G25" i="9"/>
  <c r="G22" i="9"/>
  <c r="G20" i="9"/>
  <c r="G18" i="9"/>
  <c r="G17" i="9"/>
  <c r="G15" i="9"/>
  <c r="G14" i="9"/>
  <c r="G13" i="9"/>
  <c r="G23" i="9"/>
  <c r="G2" i="6"/>
  <c r="G21" i="6"/>
  <c r="G16" i="6"/>
  <c r="G12" i="6"/>
  <c r="G11" i="6"/>
  <c r="G10" i="6"/>
  <c r="G9" i="6"/>
  <c r="G7" i="6"/>
  <c r="G5" i="6"/>
  <c r="G19" i="6"/>
  <c r="G8" i="6"/>
  <c r="G6" i="6"/>
  <c r="G4" i="6"/>
  <c r="G3" i="6"/>
  <c r="F72" i="43"/>
  <c r="G72" i="7"/>
  <c r="H72" i="43"/>
  <c r="F51" i="43"/>
  <c r="G51" i="7"/>
  <c r="H51" i="43"/>
  <c r="H49" i="43"/>
  <c r="F55" i="43"/>
  <c r="G55" i="7"/>
  <c r="H55" i="43"/>
  <c r="E63" i="7"/>
  <c r="F64" i="43"/>
  <c r="G64" i="7"/>
  <c r="F43" i="43"/>
  <c r="G43" i="7"/>
  <c r="H43" i="43"/>
  <c r="F73" i="44"/>
  <c r="G73" i="8"/>
  <c r="H73" i="44"/>
  <c r="F61" i="44"/>
  <c r="G61" i="8"/>
  <c r="H61" i="44"/>
  <c r="E50" i="44"/>
  <c r="E51" i="44"/>
  <c r="E52" i="44"/>
  <c r="E53" i="44"/>
  <c r="E54" i="44"/>
  <c r="E55" i="44"/>
  <c r="E56" i="44"/>
  <c r="E57" i="44"/>
  <c r="E58" i="44"/>
  <c r="E59" i="44"/>
  <c r="E60" i="44"/>
  <c r="E61" i="44"/>
  <c r="E62" i="44"/>
  <c r="E48" i="44"/>
  <c r="H50" i="8"/>
  <c r="I50" i="44"/>
  <c r="F57" i="44"/>
  <c r="G57" i="8"/>
  <c r="H57" i="44"/>
  <c r="E73" i="45"/>
  <c r="H73" i="9"/>
  <c r="I73" i="45"/>
  <c r="E74" i="45"/>
  <c r="H74" i="9"/>
  <c r="I74" i="45"/>
  <c r="E52" i="45"/>
  <c r="H52" i="9"/>
  <c r="I52" i="45"/>
  <c r="E75" i="45"/>
  <c r="H75" i="9"/>
  <c r="I75" i="45"/>
  <c r="E62" i="45"/>
  <c r="H62" i="9"/>
  <c r="I62" i="45"/>
  <c r="F36" i="42"/>
  <c r="G36" i="6"/>
  <c r="H36" i="42"/>
  <c r="F69" i="45"/>
  <c r="G69" i="9"/>
  <c r="H69" i="45"/>
  <c r="F76" i="45"/>
  <c r="G76" i="9"/>
  <c r="H76" i="45"/>
  <c r="E73" i="43"/>
  <c r="H73" i="7"/>
  <c r="I73" i="43"/>
  <c r="E61" i="43"/>
  <c r="H61" i="7"/>
  <c r="I61" i="43"/>
  <c r="E57" i="43"/>
  <c r="H57" i="7"/>
  <c r="I57" i="43"/>
  <c r="H58" i="8"/>
  <c r="I58" i="44"/>
  <c r="E65" i="44"/>
  <c r="H65" i="8"/>
  <c r="I65" i="44"/>
  <c r="E63" i="8"/>
  <c r="F64" i="44"/>
  <c r="G64" i="8"/>
  <c r="I32" i="45"/>
  <c r="I31" i="45"/>
  <c r="H31" i="9"/>
  <c r="F68" i="45"/>
  <c r="G68" i="9"/>
  <c r="H68" i="45"/>
  <c r="F60" i="45"/>
  <c r="G60" i="9"/>
  <c r="H60" i="45"/>
  <c r="F66" i="45"/>
  <c r="G66" i="9"/>
  <c r="H66" i="45"/>
  <c r="E50" i="45"/>
  <c r="H50" i="9"/>
  <c r="I50" i="45"/>
  <c r="F67" i="42"/>
  <c r="G67" i="6"/>
  <c r="H67" i="42"/>
  <c r="F73" i="43"/>
  <c r="G73" i="7"/>
  <c r="H73" i="43"/>
  <c r="H46" i="43"/>
  <c r="H45" i="43"/>
  <c r="G45" i="7"/>
  <c r="F75" i="43"/>
  <c r="G75" i="7"/>
  <c r="H75" i="43"/>
  <c r="F57" i="43"/>
  <c r="G57" i="7"/>
  <c r="H57" i="43"/>
  <c r="H32" i="44"/>
  <c r="F43" i="44"/>
  <c r="G43" i="8"/>
  <c r="H43" i="44"/>
  <c r="F32" i="45"/>
  <c r="G32" i="9"/>
  <c r="E31" i="9"/>
  <c r="E72" i="45"/>
  <c r="H72" i="9"/>
  <c r="I72" i="45"/>
  <c r="E51" i="45"/>
  <c r="H51" i="9"/>
  <c r="I51" i="45"/>
  <c r="H49" i="45"/>
  <c r="F71" i="45"/>
  <c r="G71" i="9"/>
  <c r="H71" i="45"/>
  <c r="F65" i="42"/>
  <c r="G65" i="6"/>
  <c r="H65" i="42"/>
  <c r="F45" i="42"/>
  <c r="E64" i="43"/>
  <c r="D63" i="7"/>
  <c r="H64" i="7"/>
  <c r="E67" i="44"/>
  <c r="H67" i="8"/>
  <c r="I67" i="44"/>
  <c r="H54" i="8"/>
  <c r="I54" i="44"/>
  <c r="E45" i="44"/>
  <c r="E74" i="44"/>
  <c r="H74" i="8"/>
  <c r="I74" i="44"/>
  <c r="E66" i="44"/>
  <c r="H66" i="8"/>
  <c r="I66" i="44"/>
  <c r="E70" i="44"/>
  <c r="H70" i="8"/>
  <c r="I70" i="44"/>
  <c r="H62" i="8"/>
  <c r="I62" i="44"/>
  <c r="F47" i="45"/>
  <c r="G47" i="9"/>
  <c r="H47" i="45"/>
  <c r="F72" i="45"/>
  <c r="G72" i="9"/>
  <c r="H72" i="45"/>
  <c r="F59" i="42"/>
  <c r="G59" i="6"/>
  <c r="H59" i="42"/>
  <c r="F60" i="42"/>
  <c r="G60" i="6"/>
  <c r="H60" i="42"/>
  <c r="F34" i="42"/>
  <c r="G34" i="6"/>
  <c r="H34" i="42"/>
  <c r="F57" i="42"/>
  <c r="G57" i="6"/>
  <c r="H57" i="42"/>
  <c r="F68" i="42"/>
  <c r="G68" i="6"/>
  <c r="H68" i="42"/>
  <c r="F42" i="43"/>
  <c r="G42" i="7"/>
  <c r="H42" i="43"/>
  <c r="F59" i="44"/>
  <c r="G59" i="8"/>
  <c r="H59" i="44"/>
  <c r="F74" i="44"/>
  <c r="G74" i="8"/>
  <c r="H74" i="44"/>
  <c r="F66" i="44"/>
  <c r="G66" i="8"/>
  <c r="H66" i="44"/>
  <c r="F70" i="44"/>
  <c r="G70" i="8"/>
  <c r="H70" i="44"/>
  <c r="E64" i="44"/>
  <c r="D63" i="8"/>
  <c r="H64" i="8"/>
  <c r="F76" i="44"/>
  <c r="G76" i="8"/>
  <c r="H76" i="44"/>
  <c r="F35" i="44"/>
  <c r="G35" i="8"/>
  <c r="H35" i="44"/>
  <c r="E60" i="45"/>
  <c r="H60" i="9"/>
  <c r="I60" i="45"/>
  <c r="E31" i="45"/>
  <c r="E55" i="45"/>
  <c r="H55" i="9"/>
  <c r="I55" i="45"/>
  <c r="F50" i="42"/>
  <c r="G50" i="6"/>
  <c r="H50" i="42"/>
  <c r="F55" i="45"/>
  <c r="G55" i="9"/>
  <c r="H55" i="45"/>
  <c r="F62" i="45"/>
  <c r="G62" i="9"/>
  <c r="H62" i="45"/>
  <c r="E59" i="43"/>
  <c r="H59" i="7"/>
  <c r="I59" i="43"/>
  <c r="E74" i="43"/>
  <c r="H74" i="7"/>
  <c r="I74" i="43"/>
  <c r="E66" i="43"/>
  <c r="H66" i="7"/>
  <c r="I66" i="43"/>
  <c r="E70" i="43"/>
  <c r="H70" i="7"/>
  <c r="I70" i="43"/>
  <c r="F62" i="43"/>
  <c r="G62" i="7"/>
  <c r="H62" i="43"/>
  <c r="E72" i="44"/>
  <c r="H72" i="8"/>
  <c r="I72" i="44"/>
  <c r="H51" i="8"/>
  <c r="I51" i="44"/>
  <c r="F50" i="44"/>
  <c r="F51" i="44"/>
  <c r="F52" i="44"/>
  <c r="F53" i="44"/>
  <c r="F54" i="44"/>
  <c r="F55" i="44"/>
  <c r="F56" i="44"/>
  <c r="F58" i="44"/>
  <c r="F60" i="44"/>
  <c r="F62" i="44"/>
  <c r="F48" i="44"/>
  <c r="G50" i="8"/>
  <c r="H50" i="44"/>
  <c r="F73" i="45"/>
  <c r="G73" i="9"/>
  <c r="H73" i="45"/>
  <c r="F54" i="45"/>
  <c r="G54" i="9"/>
  <c r="H54" i="45"/>
  <c r="F39" i="45"/>
  <c r="G39" i="9"/>
  <c r="H39" i="45"/>
  <c r="F52" i="45"/>
  <c r="G52" i="9"/>
  <c r="H52" i="45"/>
  <c r="I49" i="45"/>
  <c r="E57" i="45"/>
  <c r="H57" i="9"/>
  <c r="I57" i="45"/>
  <c r="F44" i="42"/>
  <c r="G44" i="6"/>
  <c r="H44" i="42"/>
  <c r="F62" i="42"/>
  <c r="G62" i="6"/>
  <c r="H62" i="42"/>
  <c r="F59" i="43"/>
  <c r="G59" i="7"/>
  <c r="H59" i="43"/>
  <c r="F60" i="43"/>
  <c r="G60" i="7"/>
  <c r="H60" i="43"/>
  <c r="F61" i="43"/>
  <c r="G61" i="7"/>
  <c r="H61" i="43"/>
  <c r="E31" i="8"/>
  <c r="G45" i="8"/>
  <c r="H47" i="44"/>
  <c r="H45" i="44"/>
  <c r="F72" i="44"/>
  <c r="G72" i="8"/>
  <c r="H72" i="44"/>
  <c r="F65" i="44"/>
  <c r="G65" i="8"/>
  <c r="H65" i="44"/>
  <c r="E58" i="45"/>
  <c r="H58" i="9"/>
  <c r="I58" i="45"/>
  <c r="E65" i="45"/>
  <c r="H65" i="9"/>
  <c r="I65" i="45"/>
  <c r="F57" i="45"/>
  <c r="G57" i="9"/>
  <c r="H57" i="45"/>
  <c r="F51" i="42"/>
  <c r="G51" i="6"/>
  <c r="H51" i="42"/>
  <c r="F43" i="42"/>
  <c r="G43" i="6"/>
  <c r="H43" i="42"/>
  <c r="E65" i="43"/>
  <c r="H65" i="7"/>
  <c r="I65" i="43"/>
  <c r="E50" i="43"/>
  <c r="E51" i="43"/>
  <c r="E52" i="43"/>
  <c r="E53" i="43"/>
  <c r="E54" i="43"/>
  <c r="E55" i="43"/>
  <c r="E56" i="43"/>
  <c r="E58" i="43"/>
  <c r="E60" i="43"/>
  <c r="E62" i="43"/>
  <c r="E48" i="43"/>
  <c r="H50" i="7"/>
  <c r="I50" i="43"/>
  <c r="H53" i="8"/>
  <c r="I53" i="44"/>
  <c r="E68" i="44"/>
  <c r="H68" i="8"/>
  <c r="I68" i="44"/>
  <c r="E75" i="44"/>
  <c r="H75" i="8"/>
  <c r="I75" i="44"/>
  <c r="E76" i="44"/>
  <c r="H76" i="8"/>
  <c r="I76" i="44"/>
  <c r="F58" i="45"/>
  <c r="G58" i="9"/>
  <c r="H58" i="45"/>
  <c r="F65" i="45"/>
  <c r="G65" i="9"/>
  <c r="H65" i="45"/>
  <c r="F73" i="42"/>
  <c r="G73" i="6"/>
  <c r="H73" i="42"/>
  <c r="F74" i="42"/>
  <c r="G74" i="6"/>
  <c r="H74" i="42"/>
  <c r="F61" i="42"/>
  <c r="G61" i="6"/>
  <c r="H61" i="42"/>
  <c r="F71" i="42"/>
  <c r="G71" i="6"/>
  <c r="H71" i="42"/>
  <c r="F70" i="42"/>
  <c r="G70" i="6"/>
  <c r="H70" i="42"/>
  <c r="E76" i="43"/>
  <c r="H76" i="7"/>
  <c r="I76" i="43"/>
  <c r="F67" i="44"/>
  <c r="G67" i="8"/>
  <c r="H67" i="44"/>
  <c r="F68" i="44"/>
  <c r="G68" i="8"/>
  <c r="H68" i="44"/>
  <c r="G60" i="8"/>
  <c r="H60" i="44"/>
  <c r="G52" i="8"/>
  <c r="H52" i="44"/>
  <c r="G56" i="8"/>
  <c r="H56" i="44"/>
  <c r="E69" i="44"/>
  <c r="H69" i="8"/>
  <c r="I69" i="44"/>
  <c r="G62" i="8"/>
  <c r="H62" i="44"/>
  <c r="E53" i="45"/>
  <c r="H53" i="9"/>
  <c r="I53" i="45"/>
  <c r="E68" i="45"/>
  <c r="H68" i="9"/>
  <c r="I68" i="45"/>
  <c r="I46" i="45"/>
  <c r="I45" i="45"/>
  <c r="H45" i="9"/>
  <c r="E70" i="45"/>
  <c r="H70" i="9"/>
  <c r="I70" i="45"/>
  <c r="E69" i="45"/>
  <c r="H69" i="9"/>
  <c r="I69" i="45"/>
  <c r="F64" i="42"/>
  <c r="E63" i="6"/>
  <c r="G64" i="6"/>
  <c r="F70" i="45"/>
  <c r="G70" i="9"/>
  <c r="H70" i="45"/>
  <c r="F36" i="45"/>
  <c r="G36" i="9"/>
  <c r="H36" i="45"/>
  <c r="F35" i="42"/>
  <c r="G35" i="6"/>
  <c r="H35" i="42"/>
  <c r="E67" i="43"/>
  <c r="H67" i="7"/>
  <c r="I67" i="43"/>
  <c r="E68" i="43"/>
  <c r="H68" i="7"/>
  <c r="I68" i="43"/>
  <c r="H60" i="7"/>
  <c r="I60" i="43"/>
  <c r="H52" i="7"/>
  <c r="I52" i="43"/>
  <c r="H56" i="7"/>
  <c r="I56" i="43"/>
  <c r="F76" i="43"/>
  <c r="G76" i="7"/>
  <c r="H76" i="43"/>
  <c r="F69" i="44"/>
  <c r="G69" i="8"/>
  <c r="H69" i="44"/>
  <c r="F67" i="45"/>
  <c r="G67" i="9"/>
  <c r="H67" i="45"/>
  <c r="F59" i="45"/>
  <c r="G59" i="9"/>
  <c r="H59" i="45"/>
  <c r="F75" i="45"/>
  <c r="G75" i="9"/>
  <c r="H75" i="45"/>
  <c r="D48" i="9"/>
  <c r="E71" i="45"/>
  <c r="H71" i="9"/>
  <c r="I71" i="45"/>
  <c r="F76" i="42"/>
  <c r="G76" i="6"/>
  <c r="H76" i="42"/>
  <c r="F67" i="43"/>
  <c r="G67" i="7"/>
  <c r="H67" i="43"/>
  <c r="F54" i="43"/>
  <c r="G54" i="7"/>
  <c r="H54" i="43"/>
  <c r="F45" i="43"/>
  <c r="F74" i="43"/>
  <c r="G74" i="7"/>
  <c r="H74" i="43"/>
  <c r="F52" i="43"/>
  <c r="G52" i="7"/>
  <c r="H52" i="43"/>
  <c r="F56" i="43"/>
  <c r="G56" i="7"/>
  <c r="H56" i="43"/>
  <c r="F36" i="44"/>
  <c r="F31" i="44"/>
  <c r="G58" i="8"/>
  <c r="H58" i="44"/>
  <c r="G51" i="8"/>
  <c r="H51" i="44"/>
  <c r="G36" i="8"/>
  <c r="H36" i="44"/>
  <c r="E63" i="9"/>
  <c r="F64" i="45"/>
  <c r="G64" i="9"/>
  <c r="F35" i="45"/>
  <c r="G35" i="9"/>
  <c r="H35" i="45"/>
  <c r="F58" i="42"/>
  <c r="G58" i="6"/>
  <c r="H58" i="42"/>
  <c r="F55" i="42"/>
  <c r="G55" i="6"/>
  <c r="H55" i="42"/>
  <c r="H45" i="7"/>
  <c r="I47" i="43"/>
  <c r="I45" i="43"/>
  <c r="E72" i="43"/>
  <c r="H72" i="7"/>
  <c r="I72" i="43"/>
  <c r="H51" i="7"/>
  <c r="I51" i="43"/>
  <c r="E69" i="43"/>
  <c r="H69" i="7"/>
  <c r="I69" i="43"/>
  <c r="E73" i="44"/>
  <c r="H73" i="8"/>
  <c r="I73" i="44"/>
  <c r="H45" i="8"/>
  <c r="I46" i="44"/>
  <c r="I45" i="44"/>
  <c r="H61" i="8"/>
  <c r="I61" i="44"/>
  <c r="E71" i="44"/>
  <c r="H71" i="8"/>
  <c r="I71" i="44"/>
  <c r="F40" i="45"/>
  <c r="G40" i="9"/>
  <c r="H40" i="45"/>
  <c r="F41" i="45"/>
  <c r="G41" i="9"/>
  <c r="H41" i="45"/>
  <c r="F51" i="45"/>
  <c r="G51" i="9"/>
  <c r="H51" i="45"/>
  <c r="F33" i="42"/>
  <c r="F31" i="42"/>
  <c r="G33" i="6"/>
  <c r="H33" i="42"/>
  <c r="F52" i="42"/>
  <c r="G52" i="6"/>
  <c r="H52" i="42"/>
  <c r="F75" i="42"/>
  <c r="G75" i="6"/>
  <c r="H75" i="42"/>
  <c r="F56" i="42"/>
  <c r="G56" i="6"/>
  <c r="H56" i="42"/>
  <c r="H32" i="43"/>
  <c r="F58" i="43"/>
  <c r="G58" i="7"/>
  <c r="H58" i="43"/>
  <c r="F65" i="43"/>
  <c r="G65" i="7"/>
  <c r="H65" i="43"/>
  <c r="F69" i="43"/>
  <c r="G69" i="7"/>
  <c r="H69" i="43"/>
  <c r="F50" i="43"/>
  <c r="F53" i="43"/>
  <c r="F48" i="43"/>
  <c r="G50" i="7"/>
  <c r="H50" i="43"/>
  <c r="H62" i="7"/>
  <c r="I62" i="43"/>
  <c r="G53" i="8"/>
  <c r="H53" i="44"/>
  <c r="G54" i="8"/>
  <c r="H54" i="44"/>
  <c r="F75" i="44"/>
  <c r="G75" i="8"/>
  <c r="H75" i="44"/>
  <c r="I49" i="44"/>
  <c r="H55" i="8"/>
  <c r="I55" i="44"/>
  <c r="F71" i="44"/>
  <c r="G71" i="8"/>
  <c r="H71" i="44"/>
  <c r="E67" i="45"/>
  <c r="H67" i="9"/>
  <c r="I67" i="45"/>
  <c r="E59" i="45"/>
  <c r="H59" i="9"/>
  <c r="I59" i="45"/>
  <c r="E54" i="45"/>
  <c r="H54" i="9"/>
  <c r="I54" i="45"/>
  <c r="E66" i="45"/>
  <c r="H66" i="9"/>
  <c r="I66" i="45"/>
  <c r="E61" i="45"/>
  <c r="H61" i="9"/>
  <c r="I61" i="45"/>
  <c r="E56" i="45"/>
  <c r="H56" i="9"/>
  <c r="I56" i="45"/>
  <c r="E76" i="45"/>
  <c r="H76" i="9"/>
  <c r="I76" i="45"/>
  <c r="H32" i="42"/>
  <c r="H31" i="42"/>
  <c r="G31" i="6"/>
  <c r="F56" i="45"/>
  <c r="G56" i="9"/>
  <c r="H56" i="45"/>
  <c r="H53" i="7"/>
  <c r="I53" i="43"/>
  <c r="H54" i="7"/>
  <c r="I54" i="43"/>
  <c r="E75" i="43"/>
  <c r="H75" i="7"/>
  <c r="I75" i="43"/>
  <c r="E71" i="43"/>
  <c r="H71" i="7"/>
  <c r="I71" i="43"/>
  <c r="I32" i="44"/>
  <c r="I31" i="44"/>
  <c r="H31" i="8"/>
  <c r="H49" i="44"/>
  <c r="G55" i="8"/>
  <c r="G48" i="8"/>
  <c r="H55" i="44"/>
  <c r="F53" i="45"/>
  <c r="G53" i="9"/>
  <c r="H53" i="45"/>
  <c r="G46" i="9"/>
  <c r="E45" i="9"/>
  <c r="F46" i="45"/>
  <c r="F74" i="45"/>
  <c r="G74" i="9"/>
  <c r="H74" i="45"/>
  <c r="F61" i="45"/>
  <c r="G61" i="9"/>
  <c r="H61" i="45"/>
  <c r="E64" i="45"/>
  <c r="E63" i="45"/>
  <c r="D63" i="9"/>
  <c r="H64" i="9"/>
  <c r="F53" i="42"/>
  <c r="G53" i="6"/>
  <c r="H53" i="42"/>
  <c r="F49" i="42"/>
  <c r="E48" i="6"/>
  <c r="G49" i="6"/>
  <c r="G53" i="7"/>
  <c r="H53" i="43"/>
  <c r="F68" i="43"/>
  <c r="G68" i="7"/>
  <c r="H68" i="43"/>
  <c r="F66" i="43"/>
  <c r="G66" i="7"/>
  <c r="H66" i="43"/>
  <c r="F70" i="43"/>
  <c r="G70" i="7"/>
  <c r="H70" i="43"/>
  <c r="F71" i="43"/>
  <c r="G71" i="7"/>
  <c r="H71" i="43"/>
  <c r="F35" i="43"/>
  <c r="F31" i="43"/>
  <c r="G35" i="7"/>
  <c r="H35" i="43"/>
  <c r="E48" i="9"/>
  <c r="G50" i="9"/>
  <c r="H50" i="45"/>
  <c r="F50" i="45"/>
  <c r="F72" i="42"/>
  <c r="G72" i="6"/>
  <c r="H72" i="42"/>
  <c r="F69" i="42"/>
  <c r="G69" i="6"/>
  <c r="H69" i="42"/>
  <c r="H46" i="42"/>
  <c r="H45" i="42"/>
  <c r="G45" i="6"/>
  <c r="I32" i="43"/>
  <c r="H58" i="7"/>
  <c r="I58" i="43"/>
  <c r="E42" i="43"/>
  <c r="E31" i="43"/>
  <c r="H42" i="7"/>
  <c r="I42" i="43"/>
  <c r="I49" i="43"/>
  <c r="H55" i="7"/>
  <c r="H48" i="7"/>
  <c r="I55" i="43"/>
  <c r="H59" i="8"/>
  <c r="I59" i="44"/>
  <c r="H60" i="8"/>
  <c r="I60" i="44"/>
  <c r="H52" i="8"/>
  <c r="I52" i="44"/>
  <c r="H56" i="8"/>
  <c r="I56" i="44"/>
  <c r="H57" i="8"/>
  <c r="I57" i="44"/>
  <c r="F42" i="45"/>
  <c r="G42" i="9"/>
  <c r="H42" i="45"/>
  <c r="F66" i="42"/>
  <c r="G66" i="6"/>
  <c r="H66" i="42"/>
  <c r="F54" i="42"/>
  <c r="G54" i="6"/>
  <c r="H54" i="42"/>
  <c r="S60" i="37"/>
  <c r="O60" i="37"/>
  <c r="K60" i="37"/>
  <c r="S39" i="37"/>
  <c r="O39" i="37"/>
  <c r="K39" i="37"/>
  <c r="S54" i="37"/>
  <c r="O54" i="37"/>
  <c r="K54" i="37"/>
  <c r="G54" i="37"/>
  <c r="G41" i="37"/>
  <c r="S59" i="37"/>
  <c r="O59" i="37"/>
  <c r="K59" i="37"/>
  <c r="G59" i="37"/>
  <c r="S53" i="37"/>
  <c r="O53" i="37"/>
  <c r="K53" i="37"/>
  <c r="G53" i="37"/>
  <c r="S40" i="37"/>
  <c r="O40" i="37"/>
  <c r="K40" i="37"/>
  <c r="G40" i="37"/>
  <c r="S38" i="37"/>
  <c r="O38" i="37"/>
  <c r="K38" i="37"/>
  <c r="G38" i="37"/>
  <c r="P32" i="37"/>
  <c r="L32" i="37"/>
  <c r="F32" i="37"/>
  <c r="S39" i="36"/>
  <c r="O39" i="36"/>
  <c r="K39" i="36"/>
  <c r="G39" i="36"/>
  <c r="S46" i="36"/>
  <c r="O46" i="36"/>
  <c r="O47" i="36"/>
  <c r="O45" i="36"/>
  <c r="K46" i="36"/>
  <c r="S54" i="36"/>
  <c r="O54" i="36"/>
  <c r="K54" i="36"/>
  <c r="G54" i="36"/>
  <c r="S41" i="36"/>
  <c r="O41" i="36"/>
  <c r="K41" i="36"/>
  <c r="G41" i="36"/>
  <c r="S59" i="36"/>
  <c r="O59" i="36"/>
  <c r="K59" i="36"/>
  <c r="G73" i="36"/>
  <c r="G47" i="36"/>
  <c r="S53" i="36"/>
  <c r="O53" i="36"/>
  <c r="K53" i="36"/>
  <c r="G53" i="36"/>
  <c r="S40" i="36"/>
  <c r="O40" i="36"/>
  <c r="K40" i="36"/>
  <c r="G40" i="36"/>
  <c r="S38" i="36"/>
  <c r="O38" i="36"/>
  <c r="K38" i="36"/>
  <c r="G38" i="36"/>
  <c r="R32" i="36"/>
  <c r="Q32" i="36"/>
  <c r="P32" i="36"/>
  <c r="N32" i="36"/>
  <c r="M32" i="36"/>
  <c r="L32" i="36"/>
  <c r="J32" i="36"/>
  <c r="G32" i="36"/>
  <c r="F32" i="36"/>
  <c r="D32" i="36"/>
  <c r="S74" i="35"/>
  <c r="O74" i="35"/>
  <c r="K74" i="35"/>
  <c r="S39" i="35"/>
  <c r="O39" i="35"/>
  <c r="K39" i="35"/>
  <c r="S68" i="35"/>
  <c r="O68" i="35"/>
  <c r="K68" i="35"/>
  <c r="G68" i="35"/>
  <c r="S41" i="35"/>
  <c r="O41" i="35"/>
  <c r="K41" i="35"/>
  <c r="G41" i="35"/>
  <c r="S73" i="35"/>
  <c r="O73" i="35"/>
  <c r="K73" i="35"/>
  <c r="G73" i="35"/>
  <c r="G47" i="35"/>
  <c r="S67" i="35"/>
  <c r="O67" i="35"/>
  <c r="K67" i="35"/>
  <c r="G67" i="35"/>
  <c r="S40" i="35"/>
  <c r="O40" i="35"/>
  <c r="K40" i="35"/>
  <c r="G40" i="35"/>
  <c r="S38" i="35"/>
  <c r="O38" i="35"/>
  <c r="K38" i="35"/>
  <c r="G38" i="35"/>
  <c r="P32" i="35"/>
  <c r="L32" i="35"/>
  <c r="S39" i="34"/>
  <c r="O39" i="34"/>
  <c r="K39" i="34"/>
  <c r="S46" i="34"/>
  <c r="O46" i="34"/>
  <c r="K46" i="34"/>
  <c r="G68" i="34"/>
  <c r="K41" i="34"/>
  <c r="G41" i="34"/>
  <c r="G73" i="34"/>
  <c r="S47" i="34"/>
  <c r="O47" i="34"/>
  <c r="K47" i="34"/>
  <c r="G47" i="34"/>
  <c r="G67" i="34"/>
  <c r="S40" i="34"/>
  <c r="O40" i="34"/>
  <c r="K40" i="34"/>
  <c r="G40" i="34"/>
  <c r="S38" i="34"/>
  <c r="O38" i="34"/>
  <c r="K38" i="34"/>
  <c r="G38" i="34"/>
  <c r="P32" i="34"/>
  <c r="L32" i="34"/>
  <c r="F32" i="34"/>
  <c r="S76" i="37"/>
  <c r="R76" i="37"/>
  <c r="Q76" i="37"/>
  <c r="P76" i="37"/>
  <c r="O76" i="37"/>
  <c r="N76" i="37"/>
  <c r="M76" i="37"/>
  <c r="L76" i="37"/>
  <c r="K76" i="37"/>
  <c r="J76" i="37"/>
  <c r="G76" i="37"/>
  <c r="F76" i="37"/>
  <c r="S75" i="37"/>
  <c r="R75" i="37"/>
  <c r="Q75" i="37"/>
  <c r="P75" i="37"/>
  <c r="O75" i="37"/>
  <c r="N75" i="37"/>
  <c r="M75" i="37"/>
  <c r="L75" i="37"/>
  <c r="K75" i="37"/>
  <c r="J75" i="37"/>
  <c r="G75" i="37"/>
  <c r="F75" i="37"/>
  <c r="D75" i="37"/>
  <c r="S74" i="37"/>
  <c r="R74" i="37"/>
  <c r="Q74" i="37"/>
  <c r="P74" i="37"/>
  <c r="O74" i="37"/>
  <c r="N74" i="37"/>
  <c r="M74" i="37"/>
  <c r="L74" i="37"/>
  <c r="K74" i="37"/>
  <c r="J74" i="37"/>
  <c r="G74" i="37"/>
  <c r="F74" i="37"/>
  <c r="D74" i="37"/>
  <c r="R73" i="37"/>
  <c r="Q73" i="37"/>
  <c r="P73" i="37"/>
  <c r="N73" i="37"/>
  <c r="M73" i="37"/>
  <c r="L73" i="37"/>
  <c r="J73" i="37"/>
  <c r="G73" i="37"/>
  <c r="F73" i="37"/>
  <c r="D73" i="37"/>
  <c r="S72" i="37"/>
  <c r="R72" i="37"/>
  <c r="Q72" i="37"/>
  <c r="P72" i="37"/>
  <c r="O72" i="37"/>
  <c r="N72" i="37"/>
  <c r="M72" i="37"/>
  <c r="L72" i="37"/>
  <c r="K72" i="37"/>
  <c r="J72" i="37"/>
  <c r="G72" i="37"/>
  <c r="F72" i="37"/>
  <c r="D72" i="37"/>
  <c r="S71" i="37"/>
  <c r="R71" i="37"/>
  <c r="Q71" i="37"/>
  <c r="P71" i="37"/>
  <c r="O71" i="37"/>
  <c r="N71" i="37"/>
  <c r="M71" i="37"/>
  <c r="L71" i="37"/>
  <c r="K71" i="37"/>
  <c r="J71" i="37"/>
  <c r="G71" i="37"/>
  <c r="F71" i="37"/>
  <c r="D71" i="37"/>
  <c r="S70" i="37"/>
  <c r="R70" i="37"/>
  <c r="Q70" i="37"/>
  <c r="P70" i="37"/>
  <c r="O70" i="37"/>
  <c r="N70" i="37"/>
  <c r="M70" i="37"/>
  <c r="L70" i="37"/>
  <c r="K70" i="37"/>
  <c r="J70" i="37"/>
  <c r="G70" i="37"/>
  <c r="F70" i="37"/>
  <c r="D70" i="37"/>
  <c r="S69" i="37"/>
  <c r="R69" i="37"/>
  <c r="Q69" i="37"/>
  <c r="P69" i="37"/>
  <c r="O69" i="37"/>
  <c r="N69" i="37"/>
  <c r="M69" i="37"/>
  <c r="L69" i="37"/>
  <c r="K69" i="37"/>
  <c r="J69" i="37"/>
  <c r="G69" i="37"/>
  <c r="F69" i="37"/>
  <c r="D69" i="37"/>
  <c r="S68" i="37"/>
  <c r="R68" i="37"/>
  <c r="Q68" i="37"/>
  <c r="P68" i="37"/>
  <c r="O68" i="37"/>
  <c r="N68" i="37"/>
  <c r="M68" i="37"/>
  <c r="L68" i="37"/>
  <c r="K68" i="37"/>
  <c r="J68" i="37"/>
  <c r="G68" i="37"/>
  <c r="F68" i="37"/>
  <c r="D68" i="37"/>
  <c r="R67" i="37"/>
  <c r="Q67" i="37"/>
  <c r="P67" i="37"/>
  <c r="N67" i="37"/>
  <c r="M67" i="37"/>
  <c r="L67" i="37"/>
  <c r="J67" i="37"/>
  <c r="G67" i="37"/>
  <c r="F67" i="37"/>
  <c r="D67" i="37"/>
  <c r="S66" i="37"/>
  <c r="R66" i="37"/>
  <c r="Q66" i="37"/>
  <c r="P66" i="37"/>
  <c r="O66" i="37"/>
  <c r="N66" i="37"/>
  <c r="M66" i="37"/>
  <c r="L66" i="37"/>
  <c r="K66" i="37"/>
  <c r="J66" i="37"/>
  <c r="G66" i="37"/>
  <c r="F66" i="37"/>
  <c r="D66" i="37"/>
  <c r="S65" i="37"/>
  <c r="R65" i="37"/>
  <c r="Q65" i="37"/>
  <c r="O65" i="37"/>
  <c r="N65" i="37"/>
  <c r="M65" i="37"/>
  <c r="L65" i="37"/>
  <c r="K65" i="37"/>
  <c r="J65" i="37"/>
  <c r="G65" i="37"/>
  <c r="D65" i="37"/>
  <c r="S64" i="37"/>
  <c r="R64" i="37"/>
  <c r="Q64" i="37"/>
  <c r="P64" i="37"/>
  <c r="O64" i="37"/>
  <c r="N64" i="37"/>
  <c r="M64" i="37"/>
  <c r="L64" i="37"/>
  <c r="K64" i="37"/>
  <c r="J64" i="37"/>
  <c r="G64" i="37"/>
  <c r="F64" i="37"/>
  <c r="D64" i="37"/>
  <c r="S62" i="37"/>
  <c r="R62" i="37"/>
  <c r="Q62" i="37"/>
  <c r="P62" i="37"/>
  <c r="O62" i="37"/>
  <c r="N62" i="37"/>
  <c r="M62" i="37"/>
  <c r="L62" i="37"/>
  <c r="K62" i="37"/>
  <c r="J62" i="37"/>
  <c r="G62" i="37"/>
  <c r="F62" i="37"/>
  <c r="D62" i="37"/>
  <c r="S61" i="37"/>
  <c r="R61" i="37"/>
  <c r="Q61" i="37"/>
  <c r="P61" i="37"/>
  <c r="O61" i="37"/>
  <c r="N61" i="37"/>
  <c r="M61" i="37"/>
  <c r="L61" i="37"/>
  <c r="K61" i="37"/>
  <c r="J61" i="37"/>
  <c r="G61" i="37"/>
  <c r="F61" i="37"/>
  <c r="D61" i="37"/>
  <c r="R60" i="37"/>
  <c r="Q60" i="37"/>
  <c r="P60" i="37"/>
  <c r="N60" i="37"/>
  <c r="M60" i="37"/>
  <c r="L60" i="37"/>
  <c r="J60" i="37"/>
  <c r="G60" i="37"/>
  <c r="F60" i="37"/>
  <c r="D60" i="37"/>
  <c r="R59" i="37"/>
  <c r="Q59" i="37"/>
  <c r="P59" i="37"/>
  <c r="N59" i="37"/>
  <c r="M59" i="37"/>
  <c r="L59" i="37"/>
  <c r="J59" i="37"/>
  <c r="F59" i="37"/>
  <c r="D59" i="37"/>
  <c r="S58" i="37"/>
  <c r="R58" i="37"/>
  <c r="Q58" i="37"/>
  <c r="P58" i="37"/>
  <c r="O58" i="37"/>
  <c r="N58" i="37"/>
  <c r="M58" i="37"/>
  <c r="L58" i="37"/>
  <c r="K58" i="37"/>
  <c r="J58" i="37"/>
  <c r="G58" i="37"/>
  <c r="F58" i="37"/>
  <c r="D58" i="37"/>
  <c r="S57" i="37"/>
  <c r="R57" i="37"/>
  <c r="Q57" i="37"/>
  <c r="P57" i="37"/>
  <c r="O57" i="37"/>
  <c r="N57" i="37"/>
  <c r="M57" i="37"/>
  <c r="L57" i="37"/>
  <c r="K57" i="37"/>
  <c r="J57" i="37"/>
  <c r="G57" i="37"/>
  <c r="F57" i="37"/>
  <c r="D57" i="37"/>
  <c r="S56" i="37"/>
  <c r="R56" i="37"/>
  <c r="Q56" i="37"/>
  <c r="P56" i="37"/>
  <c r="O56" i="37"/>
  <c r="N56" i="37"/>
  <c r="M56" i="37"/>
  <c r="L56" i="37"/>
  <c r="K56" i="37"/>
  <c r="J56" i="37"/>
  <c r="G56" i="37"/>
  <c r="F56" i="37"/>
  <c r="D56" i="37"/>
  <c r="S55" i="37"/>
  <c r="R55" i="37"/>
  <c r="Q55" i="37"/>
  <c r="P55" i="37"/>
  <c r="O55" i="37"/>
  <c r="N55" i="37"/>
  <c r="M55" i="37"/>
  <c r="L55" i="37"/>
  <c r="K55" i="37"/>
  <c r="J55" i="37"/>
  <c r="G55" i="37"/>
  <c r="F55" i="37"/>
  <c r="D55" i="37"/>
  <c r="R54" i="37"/>
  <c r="Q54" i="37"/>
  <c r="P54" i="37"/>
  <c r="N54" i="37"/>
  <c r="M54" i="37"/>
  <c r="L54" i="37"/>
  <c r="J54" i="37"/>
  <c r="F54" i="37"/>
  <c r="D54" i="37"/>
  <c r="R53" i="37"/>
  <c r="Q53" i="37"/>
  <c r="P53" i="37"/>
  <c r="N53" i="37"/>
  <c r="M53" i="37"/>
  <c r="L53" i="37"/>
  <c r="J53" i="37"/>
  <c r="F53" i="37"/>
  <c r="D53" i="37"/>
  <c r="S52" i="37"/>
  <c r="R52" i="37"/>
  <c r="Q52" i="37"/>
  <c r="P52" i="37"/>
  <c r="O52" i="37"/>
  <c r="N52" i="37"/>
  <c r="M52" i="37"/>
  <c r="L52" i="37"/>
  <c r="K52" i="37"/>
  <c r="J52" i="37"/>
  <c r="G52" i="37"/>
  <c r="F52" i="37"/>
  <c r="D52" i="37"/>
  <c r="S51" i="37"/>
  <c r="R51" i="37"/>
  <c r="Q51" i="37"/>
  <c r="P51" i="37"/>
  <c r="O51" i="37"/>
  <c r="N51" i="37"/>
  <c r="M51" i="37"/>
  <c r="L51" i="37"/>
  <c r="K51" i="37"/>
  <c r="J51" i="37"/>
  <c r="G51" i="37"/>
  <c r="F51" i="37"/>
  <c r="D51" i="37"/>
  <c r="S50" i="37"/>
  <c r="R50" i="37"/>
  <c r="Q50" i="37"/>
  <c r="P50" i="37"/>
  <c r="O50" i="37"/>
  <c r="N50" i="37"/>
  <c r="M50" i="37"/>
  <c r="L50" i="37"/>
  <c r="K50" i="37"/>
  <c r="J50" i="37"/>
  <c r="G50" i="37"/>
  <c r="F50" i="37"/>
  <c r="D50" i="37"/>
  <c r="S49" i="37"/>
  <c r="R49" i="37"/>
  <c r="Q49" i="37"/>
  <c r="P49" i="37"/>
  <c r="O49" i="37"/>
  <c r="N49" i="37"/>
  <c r="M49" i="37"/>
  <c r="L49" i="37"/>
  <c r="K49" i="37"/>
  <c r="J49" i="37"/>
  <c r="G49" i="37"/>
  <c r="F49" i="37"/>
  <c r="D49" i="37"/>
  <c r="S47" i="37"/>
  <c r="R47" i="37"/>
  <c r="Q47" i="37"/>
  <c r="P47" i="37"/>
  <c r="O47" i="37"/>
  <c r="N47" i="37"/>
  <c r="M47" i="37"/>
  <c r="L47" i="37"/>
  <c r="K47" i="37"/>
  <c r="J47" i="37"/>
  <c r="G47" i="37"/>
  <c r="F47" i="37"/>
  <c r="D47" i="37"/>
  <c r="S46" i="37"/>
  <c r="R46" i="37"/>
  <c r="R45" i="37"/>
  <c r="Q46" i="37"/>
  <c r="P46" i="37"/>
  <c r="P45" i="37"/>
  <c r="O46" i="37"/>
  <c r="M46" i="37"/>
  <c r="L46" i="37"/>
  <c r="L45" i="37"/>
  <c r="G46" i="37"/>
  <c r="F46" i="37"/>
  <c r="S44" i="37"/>
  <c r="R44" i="37"/>
  <c r="Q44" i="37"/>
  <c r="P44" i="37"/>
  <c r="O44" i="37"/>
  <c r="N44" i="37"/>
  <c r="M44" i="37"/>
  <c r="L44" i="37"/>
  <c r="K44" i="37"/>
  <c r="J44" i="37"/>
  <c r="G44" i="37"/>
  <c r="F44" i="37"/>
  <c r="D44" i="37"/>
  <c r="S43" i="37"/>
  <c r="R43" i="37"/>
  <c r="Q43" i="37"/>
  <c r="P43" i="37"/>
  <c r="O43" i="37"/>
  <c r="N43" i="37"/>
  <c r="M43" i="37"/>
  <c r="L43" i="37"/>
  <c r="K43" i="37"/>
  <c r="J43" i="37"/>
  <c r="G43" i="37"/>
  <c r="F43" i="37"/>
  <c r="D43" i="37"/>
  <c r="S42" i="37"/>
  <c r="R42" i="37"/>
  <c r="Q42" i="37"/>
  <c r="P42" i="37"/>
  <c r="O42" i="37"/>
  <c r="N42" i="37"/>
  <c r="M42" i="37"/>
  <c r="L42" i="37"/>
  <c r="K42" i="37"/>
  <c r="J42" i="37"/>
  <c r="G42" i="37"/>
  <c r="F42" i="37"/>
  <c r="D42" i="37"/>
  <c r="S41" i="37"/>
  <c r="R41" i="37"/>
  <c r="Q41" i="37"/>
  <c r="P41" i="37"/>
  <c r="O41" i="37"/>
  <c r="N41" i="37"/>
  <c r="M41" i="37"/>
  <c r="L41" i="37"/>
  <c r="K41" i="37"/>
  <c r="J41" i="37"/>
  <c r="F41" i="37"/>
  <c r="D41" i="37"/>
  <c r="R40" i="37"/>
  <c r="Q40" i="37"/>
  <c r="P40" i="37"/>
  <c r="N40" i="37"/>
  <c r="M40" i="37"/>
  <c r="L40" i="37"/>
  <c r="J40" i="37"/>
  <c r="F40" i="37"/>
  <c r="D40" i="37"/>
  <c r="R39" i="37"/>
  <c r="Q39" i="37"/>
  <c r="P39" i="37"/>
  <c r="N39" i="37"/>
  <c r="M39" i="37"/>
  <c r="L39" i="37"/>
  <c r="J39" i="37"/>
  <c r="G39" i="37"/>
  <c r="F39" i="37"/>
  <c r="D39" i="37"/>
  <c r="R38" i="37"/>
  <c r="Q38" i="37"/>
  <c r="P38" i="37"/>
  <c r="N38" i="37"/>
  <c r="M38" i="37"/>
  <c r="L38" i="37"/>
  <c r="J38" i="37"/>
  <c r="F38" i="37"/>
  <c r="D38" i="37"/>
  <c r="S37" i="37"/>
  <c r="R37" i="37"/>
  <c r="Q37" i="37"/>
  <c r="P37" i="37"/>
  <c r="O37" i="37"/>
  <c r="N37" i="37"/>
  <c r="M37" i="37"/>
  <c r="L37" i="37"/>
  <c r="K37" i="37"/>
  <c r="J37" i="37"/>
  <c r="G37" i="37"/>
  <c r="F37" i="37"/>
  <c r="D37" i="37"/>
  <c r="S36" i="37"/>
  <c r="R36" i="37"/>
  <c r="Q36" i="37"/>
  <c r="P36" i="37"/>
  <c r="O36" i="37"/>
  <c r="N36" i="37"/>
  <c r="M36" i="37"/>
  <c r="L36" i="37"/>
  <c r="K36" i="37"/>
  <c r="J36" i="37"/>
  <c r="G36" i="37"/>
  <c r="F36" i="37"/>
  <c r="D36" i="37"/>
  <c r="S35" i="37"/>
  <c r="R35" i="37"/>
  <c r="Q35" i="37"/>
  <c r="P35" i="37"/>
  <c r="O35" i="37"/>
  <c r="N35" i="37"/>
  <c r="M35" i="37"/>
  <c r="L35" i="37"/>
  <c r="K35" i="37"/>
  <c r="J35" i="37"/>
  <c r="G35" i="37"/>
  <c r="F35" i="37"/>
  <c r="D35" i="37"/>
  <c r="S34" i="37"/>
  <c r="R34" i="37"/>
  <c r="Q34" i="37"/>
  <c r="P34" i="37"/>
  <c r="O34" i="37"/>
  <c r="N34" i="37"/>
  <c r="M34" i="37"/>
  <c r="L34" i="37"/>
  <c r="K34" i="37"/>
  <c r="J34" i="37"/>
  <c r="G34" i="37"/>
  <c r="F34" i="37"/>
  <c r="D34" i="37"/>
  <c r="S33" i="37"/>
  <c r="R33" i="37"/>
  <c r="Q33" i="37"/>
  <c r="P33" i="37"/>
  <c r="O33" i="37"/>
  <c r="N33" i="37"/>
  <c r="M33" i="37"/>
  <c r="L33" i="37"/>
  <c r="K33" i="37"/>
  <c r="J33" i="37"/>
  <c r="G33" i="37"/>
  <c r="F33" i="37"/>
  <c r="D33" i="37"/>
  <c r="S32" i="37"/>
  <c r="R32" i="37"/>
  <c r="Q32" i="37"/>
  <c r="O32" i="37"/>
  <c r="N32" i="37"/>
  <c r="M32" i="37"/>
  <c r="K32" i="37"/>
  <c r="J32" i="37"/>
  <c r="G32" i="37"/>
  <c r="D32" i="37"/>
  <c r="S76" i="36"/>
  <c r="R76" i="36"/>
  <c r="Q76" i="36"/>
  <c r="P76" i="36"/>
  <c r="O76" i="36"/>
  <c r="N76" i="36"/>
  <c r="M76" i="36"/>
  <c r="L76" i="36"/>
  <c r="K76" i="36"/>
  <c r="J76" i="36"/>
  <c r="G76" i="36"/>
  <c r="F76" i="36"/>
  <c r="S75" i="36"/>
  <c r="R75" i="36"/>
  <c r="Q75" i="36"/>
  <c r="P75" i="36"/>
  <c r="O75" i="36"/>
  <c r="N75" i="36"/>
  <c r="M75" i="36"/>
  <c r="L75" i="36"/>
  <c r="K75" i="36"/>
  <c r="J75" i="36"/>
  <c r="G75" i="36"/>
  <c r="F75" i="36"/>
  <c r="D75" i="36"/>
  <c r="S74" i="36"/>
  <c r="R74" i="36"/>
  <c r="Q74" i="36"/>
  <c r="P74" i="36"/>
  <c r="O74" i="36"/>
  <c r="N74" i="36"/>
  <c r="M74" i="36"/>
  <c r="L74" i="36"/>
  <c r="K74" i="36"/>
  <c r="J74" i="36"/>
  <c r="G74" i="36"/>
  <c r="F74" i="36"/>
  <c r="D74" i="36"/>
  <c r="S73" i="36"/>
  <c r="R73" i="36"/>
  <c r="Q73" i="36"/>
  <c r="P73" i="36"/>
  <c r="O73" i="36"/>
  <c r="N73" i="36"/>
  <c r="M73" i="36"/>
  <c r="L73" i="36"/>
  <c r="K73" i="36"/>
  <c r="J73" i="36"/>
  <c r="F73" i="36"/>
  <c r="D73" i="36"/>
  <c r="S72" i="36"/>
  <c r="R72" i="36"/>
  <c r="Q72" i="36"/>
  <c r="P72" i="36"/>
  <c r="O72" i="36"/>
  <c r="N72" i="36"/>
  <c r="M72" i="36"/>
  <c r="L72" i="36"/>
  <c r="K72" i="36"/>
  <c r="J72" i="36"/>
  <c r="G72" i="36"/>
  <c r="F72" i="36"/>
  <c r="D72" i="36"/>
  <c r="S71" i="36"/>
  <c r="R71" i="36"/>
  <c r="Q71" i="36"/>
  <c r="P71" i="36"/>
  <c r="O71" i="36"/>
  <c r="N71" i="36"/>
  <c r="M71" i="36"/>
  <c r="L71" i="36"/>
  <c r="K71" i="36"/>
  <c r="J71" i="36"/>
  <c r="G71" i="36"/>
  <c r="F71" i="36"/>
  <c r="D71" i="36"/>
  <c r="S70" i="36"/>
  <c r="R70" i="36"/>
  <c r="Q70" i="36"/>
  <c r="P70" i="36"/>
  <c r="O70" i="36"/>
  <c r="N70" i="36"/>
  <c r="M70" i="36"/>
  <c r="L70" i="36"/>
  <c r="K70" i="36"/>
  <c r="J70" i="36"/>
  <c r="G70" i="36"/>
  <c r="F70" i="36"/>
  <c r="S69" i="36"/>
  <c r="R69" i="36"/>
  <c r="Q69" i="36"/>
  <c r="P69" i="36"/>
  <c r="O69" i="36"/>
  <c r="N69" i="36"/>
  <c r="M69" i="36"/>
  <c r="L69" i="36"/>
  <c r="K69" i="36"/>
  <c r="J69" i="36"/>
  <c r="G69" i="36"/>
  <c r="F69" i="36"/>
  <c r="D69" i="36"/>
  <c r="S68" i="36"/>
  <c r="R68" i="36"/>
  <c r="Q68" i="36"/>
  <c r="P68" i="36"/>
  <c r="O68" i="36"/>
  <c r="N68" i="36"/>
  <c r="M68" i="36"/>
  <c r="L68" i="36"/>
  <c r="K68" i="36"/>
  <c r="J68" i="36"/>
  <c r="G68" i="36"/>
  <c r="F68" i="36"/>
  <c r="D68" i="36"/>
  <c r="R67" i="36"/>
  <c r="Q67" i="36"/>
  <c r="P67" i="36"/>
  <c r="N67" i="36"/>
  <c r="M67" i="36"/>
  <c r="L67" i="36"/>
  <c r="J67" i="36"/>
  <c r="G67" i="36"/>
  <c r="F67" i="36"/>
  <c r="D67" i="36"/>
  <c r="S66" i="36"/>
  <c r="R66" i="36"/>
  <c r="Q66" i="36"/>
  <c r="P66" i="36"/>
  <c r="O66" i="36"/>
  <c r="N66" i="36"/>
  <c r="M66" i="36"/>
  <c r="L66" i="36"/>
  <c r="K66" i="36"/>
  <c r="J66" i="36"/>
  <c r="G66" i="36"/>
  <c r="F66" i="36"/>
  <c r="D66" i="36"/>
  <c r="S65" i="36"/>
  <c r="R65" i="36"/>
  <c r="Q65" i="36"/>
  <c r="P65" i="36"/>
  <c r="O65" i="36"/>
  <c r="N65" i="36"/>
  <c r="M65" i="36"/>
  <c r="L65" i="36"/>
  <c r="K65" i="36"/>
  <c r="J65" i="36"/>
  <c r="G65" i="36"/>
  <c r="F65" i="36"/>
  <c r="D65" i="36"/>
  <c r="S64" i="36"/>
  <c r="R64" i="36"/>
  <c r="Q64" i="36"/>
  <c r="P64" i="36"/>
  <c r="O64" i="36"/>
  <c r="N64" i="36"/>
  <c r="M64" i="36"/>
  <c r="L64" i="36"/>
  <c r="K64" i="36"/>
  <c r="J64" i="36"/>
  <c r="G64" i="36"/>
  <c r="F64" i="36"/>
  <c r="D64" i="36"/>
  <c r="S62" i="36"/>
  <c r="R62" i="36"/>
  <c r="Q62" i="36"/>
  <c r="P62" i="36"/>
  <c r="O62" i="36"/>
  <c r="N62" i="36"/>
  <c r="M62" i="36"/>
  <c r="L62" i="36"/>
  <c r="K62" i="36"/>
  <c r="J62" i="36"/>
  <c r="G62" i="36"/>
  <c r="F62" i="36"/>
  <c r="S61" i="36"/>
  <c r="R61" i="36"/>
  <c r="Q61" i="36"/>
  <c r="P61" i="36"/>
  <c r="O61" i="36"/>
  <c r="N61" i="36"/>
  <c r="M61" i="36"/>
  <c r="L61" i="36"/>
  <c r="K61" i="36"/>
  <c r="J61" i="36"/>
  <c r="G61" i="36"/>
  <c r="F61" i="36"/>
  <c r="D61" i="36"/>
  <c r="S60" i="36"/>
  <c r="R60" i="36"/>
  <c r="Q60" i="36"/>
  <c r="P60" i="36"/>
  <c r="O60" i="36"/>
  <c r="N60" i="36"/>
  <c r="M60" i="36"/>
  <c r="L60" i="36"/>
  <c r="K60" i="36"/>
  <c r="J60" i="36"/>
  <c r="G60" i="36"/>
  <c r="F60" i="36"/>
  <c r="D60" i="36"/>
  <c r="R59" i="36"/>
  <c r="Q59" i="36"/>
  <c r="P59" i="36"/>
  <c r="N59" i="36"/>
  <c r="M59" i="36"/>
  <c r="L59" i="36"/>
  <c r="J59" i="36"/>
  <c r="G59" i="36"/>
  <c r="F59" i="36"/>
  <c r="D59" i="36"/>
  <c r="S58" i="36"/>
  <c r="R58" i="36"/>
  <c r="Q58" i="36"/>
  <c r="P58" i="36"/>
  <c r="O58" i="36"/>
  <c r="N58" i="36"/>
  <c r="M58" i="36"/>
  <c r="L58" i="36"/>
  <c r="K58" i="36"/>
  <c r="J58" i="36"/>
  <c r="G58" i="36"/>
  <c r="F58" i="36"/>
  <c r="D58" i="36"/>
  <c r="S57" i="36"/>
  <c r="R57" i="36"/>
  <c r="Q57" i="36"/>
  <c r="P57" i="36"/>
  <c r="O57" i="36"/>
  <c r="N57" i="36"/>
  <c r="M57" i="36"/>
  <c r="L57" i="36"/>
  <c r="K57" i="36"/>
  <c r="J57" i="36"/>
  <c r="G57" i="36"/>
  <c r="F57" i="36"/>
  <c r="D57" i="36"/>
  <c r="S56" i="36"/>
  <c r="R56" i="36"/>
  <c r="Q56" i="36"/>
  <c r="P56" i="36"/>
  <c r="O56" i="36"/>
  <c r="N56" i="36"/>
  <c r="M56" i="36"/>
  <c r="L56" i="36"/>
  <c r="K56" i="36"/>
  <c r="J56" i="36"/>
  <c r="G56" i="36"/>
  <c r="F56" i="36"/>
  <c r="S55" i="36"/>
  <c r="R55" i="36"/>
  <c r="Q55" i="36"/>
  <c r="P55" i="36"/>
  <c r="O55" i="36"/>
  <c r="N55" i="36"/>
  <c r="M55" i="36"/>
  <c r="L55" i="36"/>
  <c r="K55" i="36"/>
  <c r="J55" i="36"/>
  <c r="G55" i="36"/>
  <c r="F55" i="36"/>
  <c r="D55" i="36"/>
  <c r="R54" i="36"/>
  <c r="Q54" i="36"/>
  <c r="P54" i="36"/>
  <c r="N54" i="36"/>
  <c r="M54" i="36"/>
  <c r="L54" i="36"/>
  <c r="J54" i="36"/>
  <c r="F54" i="36"/>
  <c r="D54" i="36"/>
  <c r="R53" i="36"/>
  <c r="Q53" i="36"/>
  <c r="P53" i="36"/>
  <c r="N53" i="36"/>
  <c r="M53" i="36"/>
  <c r="L53" i="36"/>
  <c r="J53" i="36"/>
  <c r="F53" i="36"/>
  <c r="D53" i="36"/>
  <c r="S52" i="36"/>
  <c r="R52" i="36"/>
  <c r="Q52" i="36"/>
  <c r="P52" i="36"/>
  <c r="O52" i="36"/>
  <c r="N52" i="36"/>
  <c r="M52" i="36"/>
  <c r="L52" i="36"/>
  <c r="K52" i="36"/>
  <c r="J52" i="36"/>
  <c r="G52" i="36"/>
  <c r="F52" i="36"/>
  <c r="D52" i="36"/>
  <c r="S51" i="36"/>
  <c r="R51" i="36"/>
  <c r="Q51" i="36"/>
  <c r="P51" i="36"/>
  <c r="O51" i="36"/>
  <c r="N51" i="36"/>
  <c r="M51" i="36"/>
  <c r="L51" i="36"/>
  <c r="K51" i="36"/>
  <c r="J51" i="36"/>
  <c r="G51" i="36"/>
  <c r="F51" i="36"/>
  <c r="D51" i="36"/>
  <c r="S50" i="36"/>
  <c r="R50" i="36"/>
  <c r="Q50" i="36"/>
  <c r="P50" i="36"/>
  <c r="O50" i="36"/>
  <c r="N50" i="36"/>
  <c r="M50" i="36"/>
  <c r="L50" i="36"/>
  <c r="K50" i="36"/>
  <c r="J50" i="36"/>
  <c r="G50" i="36"/>
  <c r="F50" i="36"/>
  <c r="D50" i="36"/>
  <c r="S49" i="36"/>
  <c r="R49" i="36"/>
  <c r="Q49" i="36"/>
  <c r="P49" i="36"/>
  <c r="P48" i="36"/>
  <c r="O49" i="36"/>
  <c r="N49" i="36"/>
  <c r="M49" i="36"/>
  <c r="L49" i="36"/>
  <c r="L48" i="36"/>
  <c r="K49" i="36"/>
  <c r="J49" i="36"/>
  <c r="G49" i="36"/>
  <c r="F49" i="36"/>
  <c r="F48" i="36"/>
  <c r="D49" i="36"/>
  <c r="S47" i="36"/>
  <c r="Q47" i="36"/>
  <c r="P47" i="36"/>
  <c r="N47" i="36"/>
  <c r="M47" i="36"/>
  <c r="L47" i="36"/>
  <c r="K47" i="36"/>
  <c r="J47" i="36"/>
  <c r="F47" i="36"/>
  <c r="D47" i="36"/>
  <c r="R46" i="36"/>
  <c r="N46" i="36"/>
  <c r="N45" i="36"/>
  <c r="M46" i="36"/>
  <c r="L46" i="36"/>
  <c r="J46" i="36"/>
  <c r="J45" i="36"/>
  <c r="G46" i="36"/>
  <c r="G45" i="36"/>
  <c r="F46" i="36"/>
  <c r="S44" i="36"/>
  <c r="R44" i="36"/>
  <c r="Q44" i="36"/>
  <c r="P44" i="36"/>
  <c r="O44" i="36"/>
  <c r="N44" i="36"/>
  <c r="M44" i="36"/>
  <c r="L44" i="36"/>
  <c r="K44" i="36"/>
  <c r="J44" i="36"/>
  <c r="G44" i="36"/>
  <c r="F44" i="36"/>
  <c r="D44" i="36"/>
  <c r="S43" i="36"/>
  <c r="R43" i="36"/>
  <c r="Q43" i="36"/>
  <c r="P43" i="36"/>
  <c r="O43" i="36"/>
  <c r="N43" i="36"/>
  <c r="M43" i="36"/>
  <c r="L43" i="36"/>
  <c r="K43" i="36"/>
  <c r="J43" i="36"/>
  <c r="G43" i="36"/>
  <c r="F43" i="36"/>
  <c r="D43" i="36"/>
  <c r="S42" i="36"/>
  <c r="R42" i="36"/>
  <c r="Q42" i="36"/>
  <c r="P42" i="36"/>
  <c r="O42" i="36"/>
  <c r="N42" i="36"/>
  <c r="M42" i="36"/>
  <c r="L42" i="36"/>
  <c r="K42" i="36"/>
  <c r="J42" i="36"/>
  <c r="G42" i="36"/>
  <c r="F42" i="36"/>
  <c r="D42" i="36"/>
  <c r="R41" i="36"/>
  <c r="Q41" i="36"/>
  <c r="P41" i="36"/>
  <c r="N41" i="36"/>
  <c r="M41" i="36"/>
  <c r="L41" i="36"/>
  <c r="J41" i="36"/>
  <c r="F41" i="36"/>
  <c r="D41" i="36"/>
  <c r="R40" i="36"/>
  <c r="Q40" i="36"/>
  <c r="P40" i="36"/>
  <c r="N40" i="36"/>
  <c r="M40" i="36"/>
  <c r="L40" i="36"/>
  <c r="J40" i="36"/>
  <c r="F40" i="36"/>
  <c r="D40" i="36"/>
  <c r="R39" i="36"/>
  <c r="Q39" i="36"/>
  <c r="P39" i="36"/>
  <c r="N39" i="36"/>
  <c r="M39" i="36"/>
  <c r="L39" i="36"/>
  <c r="J39" i="36"/>
  <c r="F39" i="36"/>
  <c r="D39" i="36"/>
  <c r="R38" i="36"/>
  <c r="Q38" i="36"/>
  <c r="P38" i="36"/>
  <c r="N38" i="36"/>
  <c r="M38" i="36"/>
  <c r="L38" i="36"/>
  <c r="J38" i="36"/>
  <c r="F38" i="36"/>
  <c r="D38" i="36"/>
  <c r="S37" i="36"/>
  <c r="R37" i="36"/>
  <c r="Q37" i="36"/>
  <c r="P37" i="36"/>
  <c r="O37" i="36"/>
  <c r="N37" i="36"/>
  <c r="M37" i="36"/>
  <c r="L37" i="36"/>
  <c r="K37" i="36"/>
  <c r="J37" i="36"/>
  <c r="G37" i="36"/>
  <c r="F37" i="36"/>
  <c r="D37" i="36"/>
  <c r="S36" i="36"/>
  <c r="R36" i="36"/>
  <c r="Q36" i="36"/>
  <c r="P36" i="36"/>
  <c r="O36" i="36"/>
  <c r="N36" i="36"/>
  <c r="M36" i="36"/>
  <c r="L36" i="36"/>
  <c r="K36" i="36"/>
  <c r="J36" i="36"/>
  <c r="G36" i="36"/>
  <c r="F36" i="36"/>
  <c r="D36" i="36"/>
  <c r="S35" i="36"/>
  <c r="R35" i="36"/>
  <c r="Q35" i="36"/>
  <c r="P35" i="36"/>
  <c r="O35" i="36"/>
  <c r="N35" i="36"/>
  <c r="M35" i="36"/>
  <c r="L35" i="36"/>
  <c r="K35" i="36"/>
  <c r="J35" i="36"/>
  <c r="G35" i="36"/>
  <c r="F35" i="36"/>
  <c r="D35" i="36"/>
  <c r="S34" i="36"/>
  <c r="R34" i="36"/>
  <c r="Q34" i="36"/>
  <c r="P34" i="36"/>
  <c r="O34" i="36"/>
  <c r="N34" i="36"/>
  <c r="M34" i="36"/>
  <c r="L34" i="36"/>
  <c r="K34" i="36"/>
  <c r="J34" i="36"/>
  <c r="G34" i="36"/>
  <c r="F34" i="36"/>
  <c r="D34" i="36"/>
  <c r="S33" i="36"/>
  <c r="R33" i="36"/>
  <c r="Q33" i="36"/>
  <c r="P33" i="36"/>
  <c r="O33" i="36"/>
  <c r="N33" i="36"/>
  <c r="M33" i="36"/>
  <c r="L33" i="36"/>
  <c r="K33" i="36"/>
  <c r="J33" i="36"/>
  <c r="G33" i="36"/>
  <c r="F33" i="36"/>
  <c r="D33" i="36"/>
  <c r="S32" i="36"/>
  <c r="O32" i="36"/>
  <c r="K32" i="36"/>
  <c r="S76" i="35"/>
  <c r="R76" i="35"/>
  <c r="Q76" i="35"/>
  <c r="P76" i="35"/>
  <c r="O76" i="35"/>
  <c r="N76" i="35"/>
  <c r="M76" i="35"/>
  <c r="L76" i="35"/>
  <c r="K76" i="35"/>
  <c r="J76" i="35"/>
  <c r="G76" i="35"/>
  <c r="F76" i="35"/>
  <c r="S75" i="35"/>
  <c r="R75" i="35"/>
  <c r="Q75" i="35"/>
  <c r="P75" i="35"/>
  <c r="O75" i="35"/>
  <c r="N75" i="35"/>
  <c r="M75" i="35"/>
  <c r="L75" i="35"/>
  <c r="K75" i="35"/>
  <c r="J75" i="35"/>
  <c r="G75" i="35"/>
  <c r="F75" i="35"/>
  <c r="D75" i="35"/>
  <c r="R74" i="35"/>
  <c r="Q74" i="35"/>
  <c r="P74" i="35"/>
  <c r="N74" i="35"/>
  <c r="M74" i="35"/>
  <c r="L74" i="35"/>
  <c r="J74" i="35"/>
  <c r="G74" i="35"/>
  <c r="F74" i="35"/>
  <c r="D74" i="35"/>
  <c r="R73" i="35"/>
  <c r="Q73" i="35"/>
  <c r="P73" i="35"/>
  <c r="N73" i="35"/>
  <c r="M73" i="35"/>
  <c r="L73" i="35"/>
  <c r="J73" i="35"/>
  <c r="F73" i="35"/>
  <c r="D73" i="35"/>
  <c r="S72" i="35"/>
  <c r="R72" i="35"/>
  <c r="Q72" i="35"/>
  <c r="P72" i="35"/>
  <c r="O72" i="35"/>
  <c r="N72" i="35"/>
  <c r="M72" i="35"/>
  <c r="L72" i="35"/>
  <c r="K72" i="35"/>
  <c r="J72" i="35"/>
  <c r="G72" i="35"/>
  <c r="F72" i="35"/>
  <c r="D72" i="35"/>
  <c r="S71" i="35"/>
  <c r="R71" i="35"/>
  <c r="Q71" i="35"/>
  <c r="P71" i="35"/>
  <c r="O71" i="35"/>
  <c r="N71" i="35"/>
  <c r="M71" i="35"/>
  <c r="L71" i="35"/>
  <c r="K71" i="35"/>
  <c r="J71" i="35"/>
  <c r="G71" i="35"/>
  <c r="F71" i="35"/>
  <c r="D71" i="35"/>
  <c r="S70" i="35"/>
  <c r="R70" i="35"/>
  <c r="Q70" i="35"/>
  <c r="P70" i="35"/>
  <c r="O70" i="35"/>
  <c r="N70" i="35"/>
  <c r="M70" i="35"/>
  <c r="L70" i="35"/>
  <c r="K70" i="35"/>
  <c r="J70" i="35"/>
  <c r="G70" i="35"/>
  <c r="F70" i="35"/>
  <c r="D70" i="35"/>
  <c r="S69" i="35"/>
  <c r="R69" i="35"/>
  <c r="Q69" i="35"/>
  <c r="P69" i="35"/>
  <c r="O69" i="35"/>
  <c r="N69" i="35"/>
  <c r="M69" i="35"/>
  <c r="L69" i="35"/>
  <c r="K69" i="35"/>
  <c r="J69" i="35"/>
  <c r="G69" i="35"/>
  <c r="F69" i="35"/>
  <c r="D69" i="35"/>
  <c r="R68" i="35"/>
  <c r="Q68" i="35"/>
  <c r="P68" i="35"/>
  <c r="N68" i="35"/>
  <c r="M68" i="35"/>
  <c r="L68" i="35"/>
  <c r="J68" i="35"/>
  <c r="F68" i="35"/>
  <c r="D68" i="35"/>
  <c r="R67" i="35"/>
  <c r="Q67" i="35"/>
  <c r="P67" i="35"/>
  <c r="N67" i="35"/>
  <c r="M67" i="35"/>
  <c r="L67" i="35"/>
  <c r="J67" i="35"/>
  <c r="F67" i="35"/>
  <c r="D67" i="35"/>
  <c r="S66" i="35"/>
  <c r="R66" i="35"/>
  <c r="Q66" i="35"/>
  <c r="P66" i="35"/>
  <c r="O66" i="35"/>
  <c r="N66" i="35"/>
  <c r="M66" i="35"/>
  <c r="L66" i="35"/>
  <c r="K66" i="35"/>
  <c r="J66" i="35"/>
  <c r="G66" i="35"/>
  <c r="F66" i="35"/>
  <c r="D66" i="35"/>
  <c r="S65" i="35"/>
  <c r="R65" i="35"/>
  <c r="Q65" i="35"/>
  <c r="P65" i="35"/>
  <c r="O65" i="35"/>
  <c r="N65" i="35"/>
  <c r="M65" i="35"/>
  <c r="L65" i="35"/>
  <c r="K65" i="35"/>
  <c r="J65" i="35"/>
  <c r="G65" i="35"/>
  <c r="F65" i="35"/>
  <c r="D65" i="35"/>
  <c r="S64" i="35"/>
  <c r="S63" i="35"/>
  <c r="R64" i="35"/>
  <c r="Q64" i="35"/>
  <c r="P64" i="35"/>
  <c r="O64" i="35"/>
  <c r="O63" i="35"/>
  <c r="N64" i="35"/>
  <c r="M64" i="35"/>
  <c r="L64" i="35"/>
  <c r="K64" i="35"/>
  <c r="K63" i="35"/>
  <c r="J64" i="35"/>
  <c r="G64" i="35"/>
  <c r="F64" i="35"/>
  <c r="D64" i="35"/>
  <c r="S62" i="35"/>
  <c r="R62" i="35"/>
  <c r="Q62" i="35"/>
  <c r="P62" i="35"/>
  <c r="O62" i="35"/>
  <c r="N62" i="35"/>
  <c r="M62" i="35"/>
  <c r="L62" i="35"/>
  <c r="K62" i="35"/>
  <c r="J62" i="35"/>
  <c r="G62" i="35"/>
  <c r="F62" i="35"/>
  <c r="S61" i="35"/>
  <c r="R61" i="35"/>
  <c r="Q61" i="35"/>
  <c r="P61" i="35"/>
  <c r="O61" i="35"/>
  <c r="N61" i="35"/>
  <c r="M61" i="35"/>
  <c r="L61" i="35"/>
  <c r="K61" i="35"/>
  <c r="J61" i="35"/>
  <c r="G61" i="35"/>
  <c r="F61" i="35"/>
  <c r="D61" i="35"/>
  <c r="S60" i="35"/>
  <c r="R60" i="35"/>
  <c r="Q60" i="35"/>
  <c r="P60" i="35"/>
  <c r="O60" i="35"/>
  <c r="N60" i="35"/>
  <c r="M60" i="35"/>
  <c r="L60" i="35"/>
  <c r="K60" i="35"/>
  <c r="J60" i="35"/>
  <c r="G60" i="35"/>
  <c r="F60" i="35"/>
  <c r="D60" i="35"/>
  <c r="S59" i="35"/>
  <c r="R59" i="35"/>
  <c r="Q59" i="35"/>
  <c r="P59" i="35"/>
  <c r="O59" i="35"/>
  <c r="N59" i="35"/>
  <c r="M59" i="35"/>
  <c r="L59" i="35"/>
  <c r="K59" i="35"/>
  <c r="J59" i="35"/>
  <c r="G59" i="35"/>
  <c r="F59" i="35"/>
  <c r="D59" i="35"/>
  <c r="S58" i="35"/>
  <c r="R58" i="35"/>
  <c r="Q58" i="35"/>
  <c r="P58" i="35"/>
  <c r="O58" i="35"/>
  <c r="N58" i="35"/>
  <c r="M58" i="35"/>
  <c r="L58" i="35"/>
  <c r="K58" i="35"/>
  <c r="J58" i="35"/>
  <c r="G58" i="35"/>
  <c r="F58" i="35"/>
  <c r="D58" i="35"/>
  <c r="S57" i="35"/>
  <c r="R57" i="35"/>
  <c r="Q57" i="35"/>
  <c r="P57" i="35"/>
  <c r="O57" i="35"/>
  <c r="N57" i="35"/>
  <c r="M57" i="35"/>
  <c r="L57" i="35"/>
  <c r="K57" i="35"/>
  <c r="J57" i="35"/>
  <c r="G57" i="35"/>
  <c r="F57" i="35"/>
  <c r="D57" i="35"/>
  <c r="S56" i="35"/>
  <c r="R56" i="35"/>
  <c r="Q56" i="35"/>
  <c r="P56" i="35"/>
  <c r="O56" i="35"/>
  <c r="N56" i="35"/>
  <c r="M56" i="35"/>
  <c r="L56" i="35"/>
  <c r="K56" i="35"/>
  <c r="J56" i="35"/>
  <c r="G56" i="35"/>
  <c r="F56" i="35"/>
  <c r="D56" i="35"/>
  <c r="S55" i="35"/>
  <c r="R55" i="35"/>
  <c r="Q55" i="35"/>
  <c r="P55" i="35"/>
  <c r="O55" i="35"/>
  <c r="N55" i="35"/>
  <c r="M55" i="35"/>
  <c r="L55" i="35"/>
  <c r="K55" i="35"/>
  <c r="J55" i="35"/>
  <c r="G55" i="35"/>
  <c r="F55" i="35"/>
  <c r="D55" i="35"/>
  <c r="R54" i="35"/>
  <c r="Q54" i="35"/>
  <c r="P54" i="35"/>
  <c r="N54" i="35"/>
  <c r="M54" i="35"/>
  <c r="L54" i="35"/>
  <c r="J54" i="35"/>
  <c r="G54" i="35"/>
  <c r="F54" i="35"/>
  <c r="D54" i="35"/>
  <c r="S53" i="35"/>
  <c r="R53" i="35"/>
  <c r="Q53" i="35"/>
  <c r="P53" i="35"/>
  <c r="O53" i="35"/>
  <c r="N53" i="35"/>
  <c r="M53" i="35"/>
  <c r="L53" i="35"/>
  <c r="K53" i="35"/>
  <c r="J53" i="35"/>
  <c r="G53" i="35"/>
  <c r="F53" i="35"/>
  <c r="D53" i="35"/>
  <c r="S52" i="35"/>
  <c r="R52" i="35"/>
  <c r="Q52" i="35"/>
  <c r="P52" i="35"/>
  <c r="O52" i="35"/>
  <c r="N52" i="35"/>
  <c r="M52" i="35"/>
  <c r="L52" i="35"/>
  <c r="K52" i="35"/>
  <c r="J52" i="35"/>
  <c r="G52" i="35"/>
  <c r="F52" i="35"/>
  <c r="D52" i="35"/>
  <c r="S51" i="35"/>
  <c r="R51" i="35"/>
  <c r="Q51" i="35"/>
  <c r="P51" i="35"/>
  <c r="O51" i="35"/>
  <c r="N51" i="35"/>
  <c r="M51" i="35"/>
  <c r="L51" i="35"/>
  <c r="K51" i="35"/>
  <c r="J51" i="35"/>
  <c r="G51" i="35"/>
  <c r="F51" i="35"/>
  <c r="D51" i="35"/>
  <c r="S50" i="35"/>
  <c r="R50" i="35"/>
  <c r="Q50" i="35"/>
  <c r="P50" i="35"/>
  <c r="O50" i="35"/>
  <c r="N50" i="35"/>
  <c r="M50" i="35"/>
  <c r="L50" i="35"/>
  <c r="K50" i="35"/>
  <c r="J50" i="35"/>
  <c r="G50" i="35"/>
  <c r="F50" i="35"/>
  <c r="D50" i="35"/>
  <c r="S49" i="35"/>
  <c r="R49" i="35"/>
  <c r="Q49" i="35"/>
  <c r="Q48" i="35"/>
  <c r="P49" i="35"/>
  <c r="O49" i="35"/>
  <c r="N49" i="35"/>
  <c r="M49" i="35"/>
  <c r="M48" i="35"/>
  <c r="L49" i="35"/>
  <c r="K49" i="35"/>
  <c r="J49" i="35"/>
  <c r="G49" i="35"/>
  <c r="G48" i="35"/>
  <c r="F49" i="35"/>
  <c r="D49" i="35"/>
  <c r="S47" i="35"/>
  <c r="R47" i="35"/>
  <c r="Q47" i="35"/>
  <c r="P47" i="35"/>
  <c r="O47" i="35"/>
  <c r="N47" i="35"/>
  <c r="M47" i="35"/>
  <c r="L47" i="35"/>
  <c r="K47" i="35"/>
  <c r="J47" i="35"/>
  <c r="D47" i="35"/>
  <c r="S46" i="35"/>
  <c r="S45" i="35"/>
  <c r="R46" i="35"/>
  <c r="Q46" i="35"/>
  <c r="Q45" i="35"/>
  <c r="P46" i="35"/>
  <c r="P45" i="35"/>
  <c r="O46" i="35"/>
  <c r="O45" i="35"/>
  <c r="N46" i="35"/>
  <c r="M46" i="35"/>
  <c r="M45" i="35"/>
  <c r="L46" i="35"/>
  <c r="L45" i="35"/>
  <c r="K46" i="35"/>
  <c r="K45" i="35"/>
  <c r="J46" i="35"/>
  <c r="G46" i="35"/>
  <c r="G45" i="35"/>
  <c r="F46" i="35"/>
  <c r="D46" i="35"/>
  <c r="D45" i="35"/>
  <c r="S44" i="35"/>
  <c r="R44" i="35"/>
  <c r="Q44" i="35"/>
  <c r="P44" i="35"/>
  <c r="O44" i="35"/>
  <c r="N44" i="35"/>
  <c r="M44" i="35"/>
  <c r="L44" i="35"/>
  <c r="K44" i="35"/>
  <c r="J44" i="35"/>
  <c r="G44" i="35"/>
  <c r="F44" i="35"/>
  <c r="D44" i="35"/>
  <c r="S43" i="35"/>
  <c r="R43" i="35"/>
  <c r="Q43" i="35"/>
  <c r="P43" i="35"/>
  <c r="O43" i="35"/>
  <c r="N43" i="35"/>
  <c r="M43" i="35"/>
  <c r="L43" i="35"/>
  <c r="K43" i="35"/>
  <c r="J43" i="35"/>
  <c r="G43" i="35"/>
  <c r="F43" i="35"/>
  <c r="D43" i="35"/>
  <c r="S42" i="35"/>
  <c r="R42" i="35"/>
  <c r="Q42" i="35"/>
  <c r="P42" i="35"/>
  <c r="O42" i="35"/>
  <c r="N42" i="35"/>
  <c r="M42" i="35"/>
  <c r="L42" i="35"/>
  <c r="K42" i="35"/>
  <c r="J42" i="35"/>
  <c r="G42" i="35"/>
  <c r="F42" i="35"/>
  <c r="D42" i="35"/>
  <c r="R41" i="35"/>
  <c r="Q41" i="35"/>
  <c r="P41" i="35"/>
  <c r="N41" i="35"/>
  <c r="M41" i="35"/>
  <c r="L41" i="35"/>
  <c r="J41" i="35"/>
  <c r="F41" i="35"/>
  <c r="D41" i="35"/>
  <c r="R40" i="35"/>
  <c r="Q40" i="35"/>
  <c r="P40" i="35"/>
  <c r="N40" i="35"/>
  <c r="M40" i="35"/>
  <c r="L40" i="35"/>
  <c r="J40" i="35"/>
  <c r="F40" i="35"/>
  <c r="D40" i="35"/>
  <c r="R39" i="35"/>
  <c r="Q39" i="35"/>
  <c r="P39" i="35"/>
  <c r="N39" i="35"/>
  <c r="M39" i="35"/>
  <c r="L39" i="35"/>
  <c r="J39" i="35"/>
  <c r="G39" i="35"/>
  <c r="F39" i="35"/>
  <c r="D39" i="35"/>
  <c r="R38" i="35"/>
  <c r="Q38" i="35"/>
  <c r="P38" i="35"/>
  <c r="N38" i="35"/>
  <c r="M38" i="35"/>
  <c r="L38" i="35"/>
  <c r="J38" i="35"/>
  <c r="F38" i="35"/>
  <c r="D38" i="35"/>
  <c r="S37" i="35"/>
  <c r="R37" i="35"/>
  <c r="Q37" i="35"/>
  <c r="P37" i="35"/>
  <c r="O37" i="35"/>
  <c r="N37" i="35"/>
  <c r="M37" i="35"/>
  <c r="L37" i="35"/>
  <c r="K37" i="35"/>
  <c r="J37" i="35"/>
  <c r="G37" i="35"/>
  <c r="F37" i="35"/>
  <c r="D37" i="35"/>
  <c r="S36" i="35"/>
  <c r="R36" i="35"/>
  <c r="Q36" i="35"/>
  <c r="P36" i="35"/>
  <c r="O36" i="35"/>
  <c r="N36" i="35"/>
  <c r="M36" i="35"/>
  <c r="L36" i="35"/>
  <c r="K36" i="35"/>
  <c r="J36" i="35"/>
  <c r="G36" i="35"/>
  <c r="F36" i="35"/>
  <c r="D36" i="35"/>
  <c r="S35" i="35"/>
  <c r="R35" i="35"/>
  <c r="Q35" i="35"/>
  <c r="P35" i="35"/>
  <c r="O35" i="35"/>
  <c r="N35" i="35"/>
  <c r="M35" i="35"/>
  <c r="L35" i="35"/>
  <c r="K35" i="35"/>
  <c r="J35" i="35"/>
  <c r="G35" i="35"/>
  <c r="F35" i="35"/>
  <c r="D35" i="35"/>
  <c r="S34" i="35"/>
  <c r="R34" i="35"/>
  <c r="Q34" i="35"/>
  <c r="P34" i="35"/>
  <c r="O34" i="35"/>
  <c r="N34" i="35"/>
  <c r="M34" i="35"/>
  <c r="L34" i="35"/>
  <c r="K34" i="35"/>
  <c r="J34" i="35"/>
  <c r="G34" i="35"/>
  <c r="F34" i="35"/>
  <c r="D34" i="35"/>
  <c r="S33" i="35"/>
  <c r="R33" i="35"/>
  <c r="Q33" i="35"/>
  <c r="P33" i="35"/>
  <c r="O33" i="35"/>
  <c r="N33" i="35"/>
  <c r="M33" i="35"/>
  <c r="L33" i="35"/>
  <c r="K33" i="35"/>
  <c r="J33" i="35"/>
  <c r="G33" i="35"/>
  <c r="F33" i="35"/>
  <c r="D33" i="35"/>
  <c r="S32" i="35"/>
  <c r="R32" i="35"/>
  <c r="Q32" i="35"/>
  <c r="O32" i="35"/>
  <c r="N32" i="35"/>
  <c r="M32" i="35"/>
  <c r="K32" i="35"/>
  <c r="J32" i="35"/>
  <c r="G32" i="35"/>
  <c r="F32" i="35"/>
  <c r="D32" i="35"/>
  <c r="S76" i="34"/>
  <c r="R76" i="34"/>
  <c r="Q76" i="34"/>
  <c r="P76" i="34"/>
  <c r="O76" i="34"/>
  <c r="N76" i="34"/>
  <c r="M76" i="34"/>
  <c r="L76" i="34"/>
  <c r="K76" i="34"/>
  <c r="J76" i="34"/>
  <c r="G76" i="34"/>
  <c r="F76" i="34"/>
  <c r="D76" i="34"/>
  <c r="S75" i="34"/>
  <c r="R75" i="34"/>
  <c r="Q75" i="34"/>
  <c r="P75" i="34"/>
  <c r="O75" i="34"/>
  <c r="N75" i="34"/>
  <c r="M75" i="34"/>
  <c r="L75" i="34"/>
  <c r="K75" i="34"/>
  <c r="J75" i="34"/>
  <c r="G75" i="34"/>
  <c r="F75" i="34"/>
  <c r="D75" i="34"/>
  <c r="R74" i="34"/>
  <c r="Q74" i="34"/>
  <c r="P74" i="34"/>
  <c r="N74" i="34"/>
  <c r="M74" i="34"/>
  <c r="L74" i="34"/>
  <c r="J74" i="34"/>
  <c r="G74" i="34"/>
  <c r="F74" i="34"/>
  <c r="D74" i="34"/>
  <c r="R73" i="34"/>
  <c r="Q73" i="34"/>
  <c r="P73" i="34"/>
  <c r="N73" i="34"/>
  <c r="M73" i="34"/>
  <c r="L73" i="34"/>
  <c r="J73" i="34"/>
  <c r="F73" i="34"/>
  <c r="D73" i="34"/>
  <c r="S72" i="34"/>
  <c r="R72" i="34"/>
  <c r="Q72" i="34"/>
  <c r="P72" i="34"/>
  <c r="O72" i="34"/>
  <c r="N72" i="34"/>
  <c r="M72" i="34"/>
  <c r="L72" i="34"/>
  <c r="K72" i="34"/>
  <c r="J72" i="34"/>
  <c r="G72" i="34"/>
  <c r="F72" i="34"/>
  <c r="D72" i="34"/>
  <c r="S71" i="34"/>
  <c r="R71" i="34"/>
  <c r="Q71" i="34"/>
  <c r="P71" i="34"/>
  <c r="O71" i="34"/>
  <c r="N71" i="34"/>
  <c r="M71" i="34"/>
  <c r="L71" i="34"/>
  <c r="K71" i="34"/>
  <c r="J71" i="34"/>
  <c r="G71" i="34"/>
  <c r="F71" i="34"/>
  <c r="D71" i="34"/>
  <c r="S70" i="34"/>
  <c r="R70" i="34"/>
  <c r="Q70" i="34"/>
  <c r="P70" i="34"/>
  <c r="O70" i="34"/>
  <c r="N70" i="34"/>
  <c r="M70" i="34"/>
  <c r="L70" i="34"/>
  <c r="K70" i="34"/>
  <c r="J70" i="34"/>
  <c r="G70" i="34"/>
  <c r="F70" i="34"/>
  <c r="D70" i="34"/>
  <c r="S69" i="34"/>
  <c r="R69" i="34"/>
  <c r="Q69" i="34"/>
  <c r="P69" i="34"/>
  <c r="O69" i="34"/>
  <c r="N69" i="34"/>
  <c r="M69" i="34"/>
  <c r="L69" i="34"/>
  <c r="K69" i="34"/>
  <c r="J69" i="34"/>
  <c r="G69" i="34"/>
  <c r="F69" i="34"/>
  <c r="D69" i="34"/>
  <c r="R68" i="34"/>
  <c r="Q68" i="34"/>
  <c r="P68" i="34"/>
  <c r="N68" i="34"/>
  <c r="M68" i="34"/>
  <c r="L68" i="34"/>
  <c r="J68" i="34"/>
  <c r="F68" i="34"/>
  <c r="D68" i="34"/>
  <c r="R67" i="34"/>
  <c r="Q67" i="34"/>
  <c r="P67" i="34"/>
  <c r="N67" i="34"/>
  <c r="M67" i="34"/>
  <c r="L67" i="34"/>
  <c r="J67" i="34"/>
  <c r="F67" i="34"/>
  <c r="D67" i="34"/>
  <c r="S66" i="34"/>
  <c r="R66" i="34"/>
  <c r="Q66" i="34"/>
  <c r="P66" i="34"/>
  <c r="O66" i="34"/>
  <c r="N66" i="34"/>
  <c r="M66" i="34"/>
  <c r="L66" i="34"/>
  <c r="K66" i="34"/>
  <c r="J66" i="34"/>
  <c r="G66" i="34"/>
  <c r="F66" i="34"/>
  <c r="D66" i="34"/>
  <c r="S65" i="34"/>
  <c r="R65" i="34"/>
  <c r="Q65" i="34"/>
  <c r="P65" i="34"/>
  <c r="O65" i="34"/>
  <c r="N65" i="34"/>
  <c r="M65" i="34"/>
  <c r="L65" i="34"/>
  <c r="K65" i="34"/>
  <c r="J65" i="34"/>
  <c r="G65" i="34"/>
  <c r="F65" i="34"/>
  <c r="D65" i="34"/>
  <c r="S64" i="34"/>
  <c r="R64" i="34"/>
  <c r="Q64" i="34"/>
  <c r="P64" i="34"/>
  <c r="P63" i="34"/>
  <c r="O64" i="34"/>
  <c r="N64" i="34"/>
  <c r="M64" i="34"/>
  <c r="L64" i="34"/>
  <c r="L63" i="34"/>
  <c r="K64" i="34"/>
  <c r="J64" i="34"/>
  <c r="G64" i="34"/>
  <c r="F64" i="34"/>
  <c r="D64" i="34"/>
  <c r="S62" i="34"/>
  <c r="R62" i="34"/>
  <c r="Q62" i="34"/>
  <c r="P62" i="34"/>
  <c r="O62" i="34"/>
  <c r="N62" i="34"/>
  <c r="M62" i="34"/>
  <c r="L62" i="34"/>
  <c r="K62" i="34"/>
  <c r="J62" i="34"/>
  <c r="G62" i="34"/>
  <c r="F62" i="34"/>
  <c r="D62" i="34"/>
  <c r="S61" i="34"/>
  <c r="R61" i="34"/>
  <c r="Q61" i="34"/>
  <c r="P61" i="34"/>
  <c r="O61" i="34"/>
  <c r="N61" i="34"/>
  <c r="M61" i="34"/>
  <c r="L61" i="34"/>
  <c r="K61" i="34"/>
  <c r="J61" i="34"/>
  <c r="G61" i="34"/>
  <c r="F61" i="34"/>
  <c r="D61" i="34"/>
  <c r="R60" i="34"/>
  <c r="Q60" i="34"/>
  <c r="P60" i="34"/>
  <c r="N60" i="34"/>
  <c r="M60" i="34"/>
  <c r="L60" i="34"/>
  <c r="J60" i="34"/>
  <c r="G60" i="34"/>
  <c r="F60" i="34"/>
  <c r="D60" i="34"/>
  <c r="R59" i="34"/>
  <c r="Q59" i="34"/>
  <c r="P59" i="34"/>
  <c r="N59" i="34"/>
  <c r="M59" i="34"/>
  <c r="L59" i="34"/>
  <c r="J59" i="34"/>
  <c r="F59" i="34"/>
  <c r="D59" i="34"/>
  <c r="S58" i="34"/>
  <c r="R58" i="34"/>
  <c r="Q58" i="34"/>
  <c r="P58" i="34"/>
  <c r="O58" i="34"/>
  <c r="N58" i="34"/>
  <c r="M58" i="34"/>
  <c r="L58" i="34"/>
  <c r="K58" i="34"/>
  <c r="J58" i="34"/>
  <c r="G58" i="34"/>
  <c r="F58" i="34"/>
  <c r="D58" i="34"/>
  <c r="S57" i="34"/>
  <c r="R57" i="34"/>
  <c r="Q57" i="34"/>
  <c r="P57" i="34"/>
  <c r="O57" i="34"/>
  <c r="N57" i="34"/>
  <c r="M57" i="34"/>
  <c r="L57" i="34"/>
  <c r="K57" i="34"/>
  <c r="J57" i="34"/>
  <c r="G57" i="34"/>
  <c r="F57" i="34"/>
  <c r="D57" i="34"/>
  <c r="S56" i="34"/>
  <c r="R56" i="34"/>
  <c r="Q56" i="34"/>
  <c r="P56" i="34"/>
  <c r="O56" i="34"/>
  <c r="N56" i="34"/>
  <c r="M56" i="34"/>
  <c r="L56" i="34"/>
  <c r="K56" i="34"/>
  <c r="J56" i="34"/>
  <c r="G56" i="34"/>
  <c r="F56" i="34"/>
  <c r="D56" i="34"/>
  <c r="S55" i="34"/>
  <c r="R55" i="34"/>
  <c r="Q55" i="34"/>
  <c r="P55" i="34"/>
  <c r="O55" i="34"/>
  <c r="N55" i="34"/>
  <c r="M55" i="34"/>
  <c r="L55" i="34"/>
  <c r="K55" i="34"/>
  <c r="J55" i="34"/>
  <c r="G55" i="34"/>
  <c r="F55" i="34"/>
  <c r="D55" i="34"/>
  <c r="R54" i="34"/>
  <c r="Q54" i="34"/>
  <c r="P54" i="34"/>
  <c r="N54" i="34"/>
  <c r="M54" i="34"/>
  <c r="L54" i="34"/>
  <c r="J54" i="34"/>
  <c r="F54" i="34"/>
  <c r="D54" i="34"/>
  <c r="R53" i="34"/>
  <c r="Q53" i="34"/>
  <c r="P53" i="34"/>
  <c r="N53" i="34"/>
  <c r="M53" i="34"/>
  <c r="L53" i="34"/>
  <c r="J53" i="34"/>
  <c r="F53" i="34"/>
  <c r="D53" i="34"/>
  <c r="S52" i="34"/>
  <c r="R52" i="34"/>
  <c r="Q52" i="34"/>
  <c r="P52" i="34"/>
  <c r="O52" i="34"/>
  <c r="N52" i="34"/>
  <c r="M52" i="34"/>
  <c r="L52" i="34"/>
  <c r="K52" i="34"/>
  <c r="J52" i="34"/>
  <c r="G52" i="34"/>
  <c r="F52" i="34"/>
  <c r="D52" i="34"/>
  <c r="S51" i="34"/>
  <c r="R51" i="34"/>
  <c r="Q51" i="34"/>
  <c r="P51" i="34"/>
  <c r="O51" i="34"/>
  <c r="N51" i="34"/>
  <c r="M51" i="34"/>
  <c r="L51" i="34"/>
  <c r="K51" i="34"/>
  <c r="J51" i="34"/>
  <c r="G51" i="34"/>
  <c r="F51" i="34"/>
  <c r="D51" i="34"/>
  <c r="S50" i="34"/>
  <c r="R50" i="34"/>
  <c r="Q50" i="34"/>
  <c r="P50" i="34"/>
  <c r="O50" i="34"/>
  <c r="N50" i="34"/>
  <c r="M50" i="34"/>
  <c r="L50" i="34"/>
  <c r="K50" i="34"/>
  <c r="J50" i="34"/>
  <c r="G50" i="34"/>
  <c r="F50" i="34"/>
  <c r="D50" i="34"/>
  <c r="S49" i="34"/>
  <c r="R49" i="34"/>
  <c r="Q49" i="34"/>
  <c r="P49" i="34"/>
  <c r="O49" i="34"/>
  <c r="N49" i="34"/>
  <c r="M49" i="34"/>
  <c r="L49" i="34"/>
  <c r="K49" i="34"/>
  <c r="J49" i="34"/>
  <c r="G49" i="34"/>
  <c r="F49" i="34"/>
  <c r="D49" i="34"/>
  <c r="D48" i="34"/>
  <c r="R47" i="34"/>
  <c r="Q47" i="34"/>
  <c r="P47" i="34"/>
  <c r="N47" i="34"/>
  <c r="M47" i="34"/>
  <c r="L47" i="34"/>
  <c r="J47" i="34"/>
  <c r="F47" i="34"/>
  <c r="D47" i="34"/>
  <c r="R46" i="34"/>
  <c r="Q46" i="34"/>
  <c r="P46" i="34"/>
  <c r="P45" i="34"/>
  <c r="N46" i="34"/>
  <c r="M46" i="34"/>
  <c r="L46" i="34"/>
  <c r="G46" i="34"/>
  <c r="G45" i="34"/>
  <c r="F46" i="34"/>
  <c r="D46" i="34"/>
  <c r="S44" i="34"/>
  <c r="R44" i="34"/>
  <c r="Q44" i="34"/>
  <c r="P44" i="34"/>
  <c r="O44" i="34"/>
  <c r="N44" i="34"/>
  <c r="M44" i="34"/>
  <c r="L44" i="34"/>
  <c r="K44" i="34"/>
  <c r="J44" i="34"/>
  <c r="G44" i="34"/>
  <c r="F44" i="34"/>
  <c r="D44" i="34"/>
  <c r="S43" i="34"/>
  <c r="R43" i="34"/>
  <c r="Q43" i="34"/>
  <c r="P43" i="34"/>
  <c r="O43" i="34"/>
  <c r="N43" i="34"/>
  <c r="M43" i="34"/>
  <c r="L43" i="34"/>
  <c r="K43" i="34"/>
  <c r="J43" i="34"/>
  <c r="G43" i="34"/>
  <c r="F43" i="34"/>
  <c r="D43" i="34"/>
  <c r="S42" i="34"/>
  <c r="R42" i="34"/>
  <c r="Q42" i="34"/>
  <c r="P42" i="34"/>
  <c r="O42" i="34"/>
  <c r="N42" i="34"/>
  <c r="M42" i="34"/>
  <c r="L42" i="34"/>
  <c r="K42" i="34"/>
  <c r="J42" i="34"/>
  <c r="G42" i="34"/>
  <c r="F42" i="34"/>
  <c r="D42" i="34"/>
  <c r="S41" i="34"/>
  <c r="R41" i="34"/>
  <c r="Q41" i="34"/>
  <c r="P41" i="34"/>
  <c r="O41" i="34"/>
  <c r="N41" i="34"/>
  <c r="M41" i="34"/>
  <c r="L41" i="34"/>
  <c r="J41" i="34"/>
  <c r="F41" i="34"/>
  <c r="D41" i="34"/>
  <c r="R40" i="34"/>
  <c r="Q40" i="34"/>
  <c r="P40" i="34"/>
  <c r="N40" i="34"/>
  <c r="M40" i="34"/>
  <c r="L40" i="34"/>
  <c r="J40" i="34"/>
  <c r="F40" i="34"/>
  <c r="D40" i="34"/>
  <c r="R39" i="34"/>
  <c r="Q39" i="34"/>
  <c r="P39" i="34"/>
  <c r="N39" i="34"/>
  <c r="M39" i="34"/>
  <c r="L39" i="34"/>
  <c r="J39" i="34"/>
  <c r="G39" i="34"/>
  <c r="F39" i="34"/>
  <c r="D39" i="34"/>
  <c r="R38" i="34"/>
  <c r="Q38" i="34"/>
  <c r="P38" i="34"/>
  <c r="N38" i="34"/>
  <c r="M38" i="34"/>
  <c r="L38" i="34"/>
  <c r="J38" i="34"/>
  <c r="F38" i="34"/>
  <c r="D38" i="34"/>
  <c r="S37" i="34"/>
  <c r="R37" i="34"/>
  <c r="Q37" i="34"/>
  <c r="P37" i="34"/>
  <c r="O37" i="34"/>
  <c r="N37" i="34"/>
  <c r="M37" i="34"/>
  <c r="L37" i="34"/>
  <c r="K37" i="34"/>
  <c r="J37" i="34"/>
  <c r="G37" i="34"/>
  <c r="F37" i="34"/>
  <c r="D37" i="34"/>
  <c r="S36" i="34"/>
  <c r="R36" i="34"/>
  <c r="Q36" i="34"/>
  <c r="P36" i="34"/>
  <c r="O36" i="34"/>
  <c r="N36" i="34"/>
  <c r="M36" i="34"/>
  <c r="L36" i="34"/>
  <c r="K36" i="34"/>
  <c r="J36" i="34"/>
  <c r="G36" i="34"/>
  <c r="F36" i="34"/>
  <c r="D36" i="34"/>
  <c r="S35" i="34"/>
  <c r="R35" i="34"/>
  <c r="Q35" i="34"/>
  <c r="P35" i="34"/>
  <c r="O35" i="34"/>
  <c r="N35" i="34"/>
  <c r="M35" i="34"/>
  <c r="L35" i="34"/>
  <c r="K35" i="34"/>
  <c r="J35" i="34"/>
  <c r="G35" i="34"/>
  <c r="F35" i="34"/>
  <c r="D35" i="34"/>
  <c r="S34" i="34"/>
  <c r="R34" i="34"/>
  <c r="Q34" i="34"/>
  <c r="P34" i="34"/>
  <c r="O34" i="34"/>
  <c r="N34" i="34"/>
  <c r="M34" i="34"/>
  <c r="L34" i="34"/>
  <c r="K34" i="34"/>
  <c r="J34" i="34"/>
  <c r="G34" i="34"/>
  <c r="F34" i="34"/>
  <c r="D34" i="34"/>
  <c r="S33" i="34"/>
  <c r="R33" i="34"/>
  <c r="Q33" i="34"/>
  <c r="P33" i="34"/>
  <c r="O33" i="34"/>
  <c r="N33" i="34"/>
  <c r="M33" i="34"/>
  <c r="L33" i="34"/>
  <c r="K33" i="34"/>
  <c r="J33" i="34"/>
  <c r="G33" i="34"/>
  <c r="F33" i="34"/>
  <c r="D33" i="34"/>
  <c r="S32" i="34"/>
  <c r="R32" i="34"/>
  <c r="Q32" i="34"/>
  <c r="O32" i="34"/>
  <c r="N32" i="34"/>
  <c r="M32" i="34"/>
  <c r="K32" i="34"/>
  <c r="J32" i="34"/>
  <c r="G32" i="34"/>
  <c r="F45" i="45"/>
  <c r="F48" i="45"/>
  <c r="E48" i="45"/>
  <c r="F45" i="37"/>
  <c r="I48" i="43"/>
  <c r="H49" i="42"/>
  <c r="H48" i="42"/>
  <c r="G48" i="6"/>
  <c r="H48" i="44"/>
  <c r="H31" i="43"/>
  <c r="E63" i="44"/>
  <c r="H64" i="44"/>
  <c r="H63" i="44"/>
  <c r="G63" i="8"/>
  <c r="H64" i="43"/>
  <c r="H63" i="43"/>
  <c r="G63" i="7"/>
  <c r="F63" i="34"/>
  <c r="H31" i="7"/>
  <c r="I64" i="45"/>
  <c r="H63" i="9"/>
  <c r="H48" i="8"/>
  <c r="H64" i="45"/>
  <c r="H63" i="45"/>
  <c r="G63" i="9"/>
  <c r="H64" i="42"/>
  <c r="H63" i="42"/>
  <c r="G63" i="6"/>
  <c r="H48" i="9"/>
  <c r="E63" i="43"/>
  <c r="G48" i="9"/>
  <c r="H32" i="45"/>
  <c r="H31" i="45"/>
  <c r="G31" i="9"/>
  <c r="G31" i="8"/>
  <c r="F63" i="44"/>
  <c r="F63" i="43"/>
  <c r="G48" i="7"/>
  <c r="I31" i="43"/>
  <c r="F48" i="42"/>
  <c r="G45" i="9"/>
  <c r="H46" i="45"/>
  <c r="H45" i="45"/>
  <c r="I48" i="44"/>
  <c r="F63" i="45"/>
  <c r="I48" i="45"/>
  <c r="I64" i="44"/>
  <c r="I63" i="44"/>
  <c r="H63" i="8"/>
  <c r="H48" i="45"/>
  <c r="F31" i="45"/>
  <c r="H31" i="44"/>
  <c r="H48" i="43"/>
  <c r="I63" i="45"/>
  <c r="G31" i="7"/>
  <c r="F63" i="42"/>
  <c r="I64" i="43"/>
  <c r="I63" i="43"/>
  <c r="H63" i="7"/>
  <c r="G31" i="37"/>
  <c r="N31" i="37"/>
  <c r="S31" i="37"/>
  <c r="F48" i="37"/>
  <c r="L48" i="37"/>
  <c r="P48" i="37"/>
  <c r="G63" i="37"/>
  <c r="M63" i="37"/>
  <c r="Q63" i="37"/>
  <c r="O45" i="37"/>
  <c r="S45" i="37"/>
  <c r="J31" i="35"/>
  <c r="O31" i="35"/>
  <c r="J45" i="35"/>
  <c r="N45" i="35"/>
  <c r="R45" i="35"/>
  <c r="L45" i="36"/>
  <c r="F65" i="37"/>
  <c r="F63" i="37"/>
  <c r="P65" i="37"/>
  <c r="P63" i="37"/>
  <c r="J31" i="37"/>
  <c r="O31" i="37"/>
  <c r="D46" i="37"/>
  <c r="D45" i="37"/>
  <c r="K46" i="37"/>
  <c r="K45" i="37"/>
  <c r="G48" i="37"/>
  <c r="M48" i="37"/>
  <c r="Q48" i="37"/>
  <c r="J63" i="37"/>
  <c r="N63" i="37"/>
  <c r="R63" i="37"/>
  <c r="N46" i="37"/>
  <c r="N45" i="37"/>
  <c r="K31" i="37"/>
  <c r="Q31" i="37"/>
  <c r="J48" i="37"/>
  <c r="N48" i="37"/>
  <c r="R48" i="37"/>
  <c r="J46" i="37"/>
  <c r="J45" i="37"/>
  <c r="P31" i="37"/>
  <c r="D31" i="37"/>
  <c r="M31" i="37"/>
  <c r="R31" i="37"/>
  <c r="F31" i="37"/>
  <c r="G45" i="37"/>
  <c r="M45" i="37"/>
  <c r="Q45" i="37"/>
  <c r="D48" i="37"/>
  <c r="K48" i="37"/>
  <c r="O48" i="37"/>
  <c r="S48" i="37"/>
  <c r="L63" i="37"/>
  <c r="L31" i="37"/>
  <c r="P46" i="36"/>
  <c r="P45" i="36"/>
  <c r="L31" i="36"/>
  <c r="K31" i="36"/>
  <c r="D46" i="36"/>
  <c r="D45" i="36"/>
  <c r="Q46" i="36"/>
  <c r="Q45" i="36"/>
  <c r="R47" i="36"/>
  <c r="R45" i="36"/>
  <c r="G48" i="36"/>
  <c r="M48" i="36"/>
  <c r="Q48" i="36"/>
  <c r="F63" i="36"/>
  <c r="L63" i="36"/>
  <c r="P63" i="36"/>
  <c r="F31" i="36"/>
  <c r="M31" i="36"/>
  <c r="R31" i="36"/>
  <c r="S45" i="36"/>
  <c r="Q31" i="36"/>
  <c r="O31" i="36"/>
  <c r="F45" i="36"/>
  <c r="M45" i="36"/>
  <c r="J48" i="36"/>
  <c r="N48" i="36"/>
  <c r="R48" i="36"/>
  <c r="G63" i="36"/>
  <c r="M63" i="36"/>
  <c r="Q63" i="36"/>
  <c r="G31" i="36"/>
  <c r="N31" i="36"/>
  <c r="D31" i="36"/>
  <c r="S31" i="36"/>
  <c r="K48" i="36"/>
  <c r="O48" i="36"/>
  <c r="S48" i="36"/>
  <c r="J63" i="36"/>
  <c r="N63" i="36"/>
  <c r="R63" i="36"/>
  <c r="J31" i="36"/>
  <c r="P31" i="36"/>
  <c r="K45" i="36"/>
  <c r="P31" i="35"/>
  <c r="D31" i="35"/>
  <c r="K31" i="35"/>
  <c r="Q31" i="35"/>
  <c r="J48" i="35"/>
  <c r="N48" i="35"/>
  <c r="R48" i="35"/>
  <c r="F63" i="35"/>
  <c r="L63" i="35"/>
  <c r="P63" i="35"/>
  <c r="F31" i="35"/>
  <c r="M31" i="35"/>
  <c r="R31" i="35"/>
  <c r="G63" i="35"/>
  <c r="M63" i="35"/>
  <c r="Q63" i="35"/>
  <c r="G31" i="35"/>
  <c r="N31" i="35"/>
  <c r="S31" i="35"/>
  <c r="F47" i="35"/>
  <c r="F45" i="35"/>
  <c r="F48" i="35"/>
  <c r="L48" i="35"/>
  <c r="P48" i="35"/>
  <c r="J63" i="35"/>
  <c r="N63" i="35"/>
  <c r="R63" i="35"/>
  <c r="L31" i="35"/>
  <c r="N31" i="34"/>
  <c r="G31" i="34"/>
  <c r="S31" i="34"/>
  <c r="D32" i="34"/>
  <c r="D31" i="34"/>
  <c r="M45" i="34"/>
  <c r="R45" i="34"/>
  <c r="J31" i="34"/>
  <c r="O31" i="34"/>
  <c r="D45" i="34"/>
  <c r="L45" i="34"/>
  <c r="Q45" i="34"/>
  <c r="F48" i="34"/>
  <c r="L48" i="34"/>
  <c r="P48" i="34"/>
  <c r="G63" i="34"/>
  <c r="M63" i="34"/>
  <c r="Q63" i="34"/>
  <c r="F31" i="34"/>
  <c r="K45" i="34"/>
  <c r="J46" i="34"/>
  <c r="J45" i="34"/>
  <c r="K31" i="34"/>
  <c r="Q31" i="34"/>
  <c r="F45" i="34"/>
  <c r="M48" i="34"/>
  <c r="Q48" i="34"/>
  <c r="J63" i="34"/>
  <c r="N63" i="34"/>
  <c r="R63" i="34"/>
  <c r="L31" i="34"/>
  <c r="O45" i="34"/>
  <c r="M31" i="34"/>
  <c r="R31" i="34"/>
  <c r="N45" i="34"/>
  <c r="J48" i="34"/>
  <c r="N48" i="34"/>
  <c r="R48" i="34"/>
  <c r="D63" i="34"/>
  <c r="P31" i="34"/>
  <c r="S45" i="34"/>
  <c r="I41" i="35"/>
  <c r="I68" i="37"/>
  <c r="I72" i="37"/>
  <c r="I53" i="37"/>
  <c r="I70" i="37"/>
  <c r="I38" i="37"/>
  <c r="I50" i="35"/>
  <c r="I36" i="35"/>
  <c r="I74" i="35"/>
  <c r="I73" i="35"/>
  <c r="I75" i="34"/>
  <c r="I46" i="35"/>
  <c r="I68" i="34"/>
  <c r="I52" i="35"/>
  <c r="I54" i="35"/>
  <c r="I52" i="34"/>
  <c r="I56" i="34"/>
  <c r="I60" i="34"/>
  <c r="I64" i="34"/>
  <c r="I51" i="36"/>
  <c r="I56" i="37"/>
  <c r="I58" i="37"/>
  <c r="I60" i="37"/>
  <c r="I65" i="37"/>
  <c r="I67" i="37"/>
  <c r="I74" i="37"/>
  <c r="I69" i="37"/>
  <c r="I71" i="37"/>
  <c r="I73" i="37"/>
  <c r="I34" i="37"/>
  <c r="I42" i="37"/>
  <c r="I47" i="37"/>
  <c r="I51" i="37"/>
  <c r="I33" i="37"/>
  <c r="I37" i="37"/>
  <c r="I50" i="37"/>
  <c r="I66" i="37"/>
  <c r="I75" i="37"/>
  <c r="I33" i="36"/>
  <c r="I37" i="36"/>
  <c r="I39" i="36"/>
  <c r="I71" i="36"/>
  <c r="I73" i="36"/>
  <c r="I56" i="35"/>
  <c r="I58" i="35"/>
  <c r="I60" i="35"/>
  <c r="I66" i="35"/>
  <c r="I69" i="35"/>
  <c r="I71" i="35"/>
  <c r="I47" i="35"/>
  <c r="I35" i="35"/>
  <c r="I40" i="35"/>
  <c r="I49" i="35"/>
  <c r="I51" i="35"/>
  <c r="I53" i="35"/>
  <c r="I68" i="35"/>
  <c r="I39" i="35"/>
  <c r="I44" i="35"/>
  <c r="I55" i="35"/>
  <c r="I57" i="35"/>
  <c r="I59" i="35"/>
  <c r="I61" i="35"/>
  <c r="I65" i="35"/>
  <c r="I67" i="35"/>
  <c r="I70" i="35"/>
  <c r="I72" i="35"/>
  <c r="I75" i="35"/>
  <c r="I35" i="34"/>
  <c r="I39" i="34"/>
  <c r="I43" i="34"/>
  <c r="I72" i="34"/>
  <c r="I46" i="34"/>
  <c r="I51" i="34"/>
  <c r="I55" i="34"/>
  <c r="I65" i="34"/>
  <c r="I36" i="34"/>
  <c r="I41" i="34"/>
  <c r="I42" i="34"/>
  <c r="I61" i="34"/>
  <c r="I69" i="34"/>
  <c r="I73" i="34"/>
  <c r="I76" i="34"/>
  <c r="I49" i="37"/>
  <c r="I36" i="37"/>
  <c r="I41" i="37"/>
  <c r="I44" i="37"/>
  <c r="I52" i="37"/>
  <c r="I55" i="37"/>
  <c r="I57" i="37"/>
  <c r="I59" i="37"/>
  <c r="I62" i="37"/>
  <c r="I64" i="37"/>
  <c r="K67" i="37"/>
  <c r="K73" i="37"/>
  <c r="K63" i="37"/>
  <c r="O67" i="37"/>
  <c r="S67" i="37"/>
  <c r="O73" i="37"/>
  <c r="S73" i="37"/>
  <c r="I54" i="37"/>
  <c r="I35" i="37"/>
  <c r="I39" i="37"/>
  <c r="I40" i="37"/>
  <c r="I43" i="37"/>
  <c r="I61" i="37"/>
  <c r="D76" i="37"/>
  <c r="D63" i="37"/>
  <c r="I32" i="37"/>
  <c r="I65" i="36"/>
  <c r="I67" i="36"/>
  <c r="I69" i="36"/>
  <c r="I38" i="36"/>
  <c r="I50" i="36"/>
  <c r="I75" i="36"/>
  <c r="D70" i="36"/>
  <c r="D56" i="36"/>
  <c r="I64" i="36"/>
  <c r="I66" i="36"/>
  <c r="I68" i="36"/>
  <c r="I72" i="36"/>
  <c r="I74" i="36"/>
  <c r="I32" i="36"/>
  <c r="I34" i="35"/>
  <c r="I38" i="35"/>
  <c r="I43" i="35"/>
  <c r="I64" i="35"/>
  <c r="I32" i="35"/>
  <c r="I33" i="35"/>
  <c r="I37" i="35"/>
  <c r="I42" i="35"/>
  <c r="D62" i="35"/>
  <c r="D48" i="35"/>
  <c r="K67" i="34"/>
  <c r="K53" i="34"/>
  <c r="O73" i="34"/>
  <c r="O59" i="34"/>
  <c r="O68" i="34"/>
  <c r="O54" i="34"/>
  <c r="K74" i="34"/>
  <c r="K60" i="34"/>
  <c r="O74" i="34"/>
  <c r="O60" i="34"/>
  <c r="S74" i="34"/>
  <c r="S60" i="34"/>
  <c r="I40" i="34"/>
  <c r="O67" i="34"/>
  <c r="O53" i="34"/>
  <c r="S73" i="34"/>
  <c r="S59" i="34"/>
  <c r="K68" i="34"/>
  <c r="K54" i="34"/>
  <c r="I34" i="34"/>
  <c r="I38" i="34"/>
  <c r="I50" i="34"/>
  <c r="I58" i="34"/>
  <c r="I67" i="34"/>
  <c r="I71" i="34"/>
  <c r="I74" i="34"/>
  <c r="S67" i="34"/>
  <c r="S53" i="34"/>
  <c r="K73" i="34"/>
  <c r="K59" i="34"/>
  <c r="S68" i="34"/>
  <c r="S54" i="34"/>
  <c r="I33" i="34"/>
  <c r="I37" i="34"/>
  <c r="I44" i="34"/>
  <c r="I49" i="34"/>
  <c r="I57" i="34"/>
  <c r="I62" i="34"/>
  <c r="I66" i="34"/>
  <c r="I70" i="34"/>
  <c r="G54" i="34"/>
  <c r="G59" i="34"/>
  <c r="I32" i="34"/>
  <c r="I34" i="36"/>
  <c r="I35" i="36"/>
  <c r="I36" i="36"/>
  <c r="I40" i="36"/>
  <c r="I41" i="36"/>
  <c r="I42" i="36"/>
  <c r="I43" i="36"/>
  <c r="I44" i="36"/>
  <c r="I46" i="36"/>
  <c r="I47" i="36"/>
  <c r="I49" i="36"/>
  <c r="I52" i="36"/>
  <c r="I53" i="36"/>
  <c r="I54" i="36"/>
  <c r="I55" i="36"/>
  <c r="I57" i="36"/>
  <c r="I58" i="36"/>
  <c r="I59" i="36"/>
  <c r="I60" i="36"/>
  <c r="I61" i="36"/>
  <c r="P8" i="37"/>
  <c r="L8" i="37"/>
  <c r="F8" i="37"/>
  <c r="R7" i="37"/>
  <c r="N7" i="37"/>
  <c r="J7" i="37"/>
  <c r="P6" i="37"/>
  <c r="L6" i="37"/>
  <c r="F6" i="37"/>
  <c r="P4" i="37"/>
  <c r="L4" i="37"/>
  <c r="F4" i="37"/>
  <c r="P3" i="37"/>
  <c r="L3" i="37"/>
  <c r="F3" i="37"/>
  <c r="BF30" i="24"/>
  <c r="N30" i="37"/>
  <c r="BF29" i="24"/>
  <c r="N29" i="37"/>
  <c r="BF28" i="24"/>
  <c r="L28" i="37"/>
  <c r="BF27" i="24"/>
  <c r="BF26" i="24"/>
  <c r="P26" i="37"/>
  <c r="BF25" i="24"/>
  <c r="N25" i="37"/>
  <c r="BF24" i="24"/>
  <c r="N24" i="37"/>
  <c r="BF23" i="24"/>
  <c r="R23" i="37"/>
  <c r="BF22" i="24"/>
  <c r="N22" i="36"/>
  <c r="BF21" i="24"/>
  <c r="J21" i="36"/>
  <c r="BF20" i="24"/>
  <c r="L20" i="36"/>
  <c r="BF19" i="24"/>
  <c r="N19" i="36"/>
  <c r="BF18" i="24"/>
  <c r="F18" i="36"/>
  <c r="BF17" i="24"/>
  <c r="P17" i="36"/>
  <c r="BF16" i="24"/>
  <c r="N16" i="36"/>
  <c r="BF15" i="24"/>
  <c r="F15" i="36"/>
  <c r="BF14" i="24"/>
  <c r="F14" i="36"/>
  <c r="BF13" i="24"/>
  <c r="P13" i="36"/>
  <c r="BF12" i="24"/>
  <c r="F12" i="36"/>
  <c r="BF11" i="24"/>
  <c r="F11" i="36"/>
  <c r="BF10" i="24"/>
  <c r="F10" i="36"/>
  <c r="BF9" i="24"/>
  <c r="L9" i="36"/>
  <c r="BF8" i="24"/>
  <c r="N8" i="36"/>
  <c r="BF7" i="24"/>
  <c r="F7" i="36"/>
  <c r="BF6" i="24"/>
  <c r="BF5" i="24"/>
  <c r="BF4" i="24"/>
  <c r="N4" i="36"/>
  <c r="BF3" i="24"/>
  <c r="BF2" i="24"/>
  <c r="L2" i="36"/>
  <c r="I45" i="36"/>
  <c r="O48" i="34"/>
  <c r="S63" i="37"/>
  <c r="I31" i="37"/>
  <c r="O63" i="37"/>
  <c r="I48" i="37"/>
  <c r="I46" i="37"/>
  <c r="I45" i="37"/>
  <c r="S67" i="36"/>
  <c r="S63" i="36"/>
  <c r="I62" i="36"/>
  <c r="D62" i="36"/>
  <c r="D48" i="36"/>
  <c r="I31" i="36"/>
  <c r="K67" i="36"/>
  <c r="K63" i="36"/>
  <c r="I76" i="36"/>
  <c r="D76" i="36"/>
  <c r="D63" i="36"/>
  <c r="O67" i="36"/>
  <c r="O63" i="36"/>
  <c r="D76" i="35"/>
  <c r="D63" i="35"/>
  <c r="K54" i="35"/>
  <c r="K48" i="35"/>
  <c r="I31" i="35"/>
  <c r="O54" i="35"/>
  <c r="O48" i="35"/>
  <c r="S54" i="35"/>
  <c r="S48" i="35"/>
  <c r="I45" i="35"/>
  <c r="O63" i="34"/>
  <c r="K63" i="34"/>
  <c r="S48" i="34"/>
  <c r="S63" i="34"/>
  <c r="K48" i="34"/>
  <c r="I31" i="34"/>
  <c r="I53" i="34"/>
  <c r="G53" i="34"/>
  <c r="G48" i="34"/>
  <c r="I47" i="34"/>
  <c r="I45" i="34"/>
  <c r="I63" i="34"/>
  <c r="I56" i="36"/>
  <c r="I54" i="34"/>
  <c r="D3" i="36"/>
  <c r="D6" i="36"/>
  <c r="R5" i="34"/>
  <c r="N5" i="34"/>
  <c r="J5" i="34"/>
  <c r="Q5" i="34"/>
  <c r="M5" i="34"/>
  <c r="G5" i="34"/>
  <c r="P5" i="34"/>
  <c r="L5" i="34"/>
  <c r="F5" i="34"/>
  <c r="S5" i="34"/>
  <c r="P5" i="35"/>
  <c r="L5" i="35"/>
  <c r="F5" i="35"/>
  <c r="O5" i="34"/>
  <c r="K5" i="34"/>
  <c r="R5" i="35"/>
  <c r="N5" i="35"/>
  <c r="J5" i="35"/>
  <c r="S5" i="35"/>
  <c r="K5" i="35"/>
  <c r="Q5" i="36"/>
  <c r="M5" i="36"/>
  <c r="G5" i="36"/>
  <c r="Q5" i="35"/>
  <c r="G5" i="35"/>
  <c r="O5" i="35"/>
  <c r="S5" i="36"/>
  <c r="O5" i="36"/>
  <c r="K5" i="36"/>
  <c r="M5" i="35"/>
  <c r="R5" i="36"/>
  <c r="N5" i="36"/>
  <c r="J5" i="36"/>
  <c r="R27" i="34"/>
  <c r="N27" i="34"/>
  <c r="J27" i="34"/>
  <c r="D27" i="34"/>
  <c r="P27" i="35"/>
  <c r="L27" i="35"/>
  <c r="F27" i="35"/>
  <c r="Q27" i="34"/>
  <c r="M27" i="34"/>
  <c r="G27" i="34"/>
  <c r="S27" i="35"/>
  <c r="O27" i="35"/>
  <c r="K27" i="35"/>
  <c r="P27" i="34"/>
  <c r="L27" i="34"/>
  <c r="F27" i="34"/>
  <c r="R27" i="35"/>
  <c r="N27" i="35"/>
  <c r="J27" i="35"/>
  <c r="D27" i="35"/>
  <c r="S27" i="34"/>
  <c r="O27" i="34"/>
  <c r="K27" i="34"/>
  <c r="Q27" i="35"/>
  <c r="M27" i="35"/>
  <c r="G27" i="35"/>
  <c r="Q27" i="36"/>
  <c r="M27" i="36"/>
  <c r="G27" i="36"/>
  <c r="S27" i="37"/>
  <c r="O27" i="37"/>
  <c r="K27" i="37"/>
  <c r="P27" i="36"/>
  <c r="L27" i="36"/>
  <c r="F27" i="36"/>
  <c r="S27" i="36"/>
  <c r="O27" i="36"/>
  <c r="K27" i="36"/>
  <c r="Q27" i="37"/>
  <c r="M27" i="37"/>
  <c r="G27" i="37"/>
  <c r="R27" i="36"/>
  <c r="N27" i="36"/>
  <c r="J27" i="36"/>
  <c r="P27" i="37"/>
  <c r="L27" i="37"/>
  <c r="F27" i="37"/>
  <c r="D2" i="37"/>
  <c r="D7" i="37"/>
  <c r="D9" i="37"/>
  <c r="N10" i="37"/>
  <c r="R10" i="37"/>
  <c r="D11" i="37"/>
  <c r="J11" i="37"/>
  <c r="N11" i="37"/>
  <c r="R11" i="37"/>
  <c r="D12" i="37"/>
  <c r="J12" i="37"/>
  <c r="N12" i="37"/>
  <c r="R12" i="37"/>
  <c r="D13" i="37"/>
  <c r="J13" i="37"/>
  <c r="N13" i="37"/>
  <c r="R13" i="37"/>
  <c r="J14" i="37"/>
  <c r="N14" i="37"/>
  <c r="R14" i="37"/>
  <c r="J15" i="37"/>
  <c r="N15" i="37"/>
  <c r="R15" i="37"/>
  <c r="F16" i="37"/>
  <c r="L16" i="37"/>
  <c r="P16" i="37"/>
  <c r="D17" i="37"/>
  <c r="J17" i="37"/>
  <c r="N17" i="37"/>
  <c r="R17" i="37"/>
  <c r="D18" i="37"/>
  <c r="J18" i="37"/>
  <c r="N18" i="37"/>
  <c r="R18" i="37"/>
  <c r="F19" i="37"/>
  <c r="L19" i="37"/>
  <c r="P19" i="37"/>
  <c r="J20" i="37"/>
  <c r="N20" i="37"/>
  <c r="R20" i="37"/>
  <c r="F21" i="37"/>
  <c r="L21" i="37"/>
  <c r="P21" i="37"/>
  <c r="F22" i="37"/>
  <c r="L22" i="37"/>
  <c r="P22" i="37"/>
  <c r="J23" i="37"/>
  <c r="N23" i="37"/>
  <c r="J25" i="37"/>
  <c r="R25" i="37"/>
  <c r="L26" i="37"/>
  <c r="F28" i="37"/>
  <c r="J29" i="37"/>
  <c r="F2" i="36"/>
  <c r="N3" i="36"/>
  <c r="F5" i="36"/>
  <c r="N6" i="36"/>
  <c r="F9" i="36"/>
  <c r="P10" i="36"/>
  <c r="L13" i="36"/>
  <c r="J16" i="36"/>
  <c r="L17" i="36"/>
  <c r="F20" i="36"/>
  <c r="R15" i="34"/>
  <c r="N15" i="34"/>
  <c r="J15" i="34"/>
  <c r="D15" i="34"/>
  <c r="Q15" i="34"/>
  <c r="M15" i="34"/>
  <c r="G15" i="34"/>
  <c r="S15" i="35"/>
  <c r="O15" i="35"/>
  <c r="K15" i="35"/>
  <c r="P15" i="34"/>
  <c r="L15" i="34"/>
  <c r="F15" i="34"/>
  <c r="S15" i="34"/>
  <c r="O15" i="34"/>
  <c r="K15" i="34"/>
  <c r="N15" i="35"/>
  <c r="G15" i="35"/>
  <c r="R15" i="35"/>
  <c r="M15" i="35"/>
  <c r="F15" i="35"/>
  <c r="Q15" i="35"/>
  <c r="L15" i="35"/>
  <c r="P15" i="35"/>
  <c r="J15" i="35"/>
  <c r="Q15" i="36"/>
  <c r="M15" i="36"/>
  <c r="G15" i="36"/>
  <c r="S15" i="36"/>
  <c r="O15" i="36"/>
  <c r="K15" i="36"/>
  <c r="R15" i="36"/>
  <c r="N15" i="36"/>
  <c r="J15" i="36"/>
  <c r="R23" i="34"/>
  <c r="N23" i="34"/>
  <c r="J23" i="34"/>
  <c r="D23" i="34"/>
  <c r="P23" i="35"/>
  <c r="L23" i="35"/>
  <c r="F23" i="35"/>
  <c r="Q23" i="34"/>
  <c r="M23" i="34"/>
  <c r="G23" i="34"/>
  <c r="S23" i="35"/>
  <c r="O23" i="35"/>
  <c r="K23" i="35"/>
  <c r="P23" i="34"/>
  <c r="L23" i="34"/>
  <c r="F23" i="34"/>
  <c r="R23" i="35"/>
  <c r="N23" i="35"/>
  <c r="J23" i="35"/>
  <c r="S23" i="34"/>
  <c r="O23" i="34"/>
  <c r="K23" i="34"/>
  <c r="M23" i="35"/>
  <c r="G23" i="35"/>
  <c r="Q23" i="35"/>
  <c r="Q23" i="36"/>
  <c r="M23" i="36"/>
  <c r="G23" i="36"/>
  <c r="P23" i="36"/>
  <c r="L23" i="36"/>
  <c r="F23" i="36"/>
  <c r="S23" i="36"/>
  <c r="O23" i="36"/>
  <c r="K23" i="36"/>
  <c r="R23" i="36"/>
  <c r="N23" i="36"/>
  <c r="J23" i="36"/>
  <c r="R30" i="34"/>
  <c r="N30" i="34"/>
  <c r="J30" i="34"/>
  <c r="D30" i="34"/>
  <c r="P30" i="35"/>
  <c r="L30" i="35"/>
  <c r="F30" i="35"/>
  <c r="Q30" i="34"/>
  <c r="M30" i="34"/>
  <c r="G30" i="34"/>
  <c r="S30" i="35"/>
  <c r="O30" i="35"/>
  <c r="K30" i="35"/>
  <c r="P30" i="34"/>
  <c r="L30" i="34"/>
  <c r="F30" i="34"/>
  <c r="R30" i="35"/>
  <c r="N30" i="35"/>
  <c r="J30" i="35"/>
  <c r="D30" i="35"/>
  <c r="S30" i="34"/>
  <c r="O30" i="34"/>
  <c r="K30" i="34"/>
  <c r="M30" i="35"/>
  <c r="G30" i="35"/>
  <c r="Q30" i="35"/>
  <c r="Q30" i="36"/>
  <c r="M30" i="36"/>
  <c r="G30" i="36"/>
  <c r="S30" i="37"/>
  <c r="O30" i="37"/>
  <c r="K30" i="37"/>
  <c r="P30" i="36"/>
  <c r="L30" i="36"/>
  <c r="F30" i="36"/>
  <c r="S30" i="36"/>
  <c r="O30" i="36"/>
  <c r="K30" i="36"/>
  <c r="Q30" i="37"/>
  <c r="M30" i="37"/>
  <c r="G30" i="37"/>
  <c r="R30" i="36"/>
  <c r="N30" i="36"/>
  <c r="J30" i="36"/>
  <c r="P30" i="37"/>
  <c r="L30" i="37"/>
  <c r="F30" i="37"/>
  <c r="J2" i="37"/>
  <c r="J9" i="37"/>
  <c r="P21" i="34"/>
  <c r="L21" i="34"/>
  <c r="F21" i="34"/>
  <c r="S21" i="34"/>
  <c r="O21" i="34"/>
  <c r="K21" i="34"/>
  <c r="Q21" i="35"/>
  <c r="M21" i="35"/>
  <c r="G21" i="35"/>
  <c r="R21" i="34"/>
  <c r="N21" i="34"/>
  <c r="J21" i="34"/>
  <c r="P21" i="35"/>
  <c r="L21" i="35"/>
  <c r="F21" i="35"/>
  <c r="Q21" i="34"/>
  <c r="M21" i="34"/>
  <c r="G21" i="34"/>
  <c r="R21" i="35"/>
  <c r="J21" i="35"/>
  <c r="O21" i="35"/>
  <c r="N21" i="35"/>
  <c r="S21" i="35"/>
  <c r="K21" i="35"/>
  <c r="S21" i="36"/>
  <c r="O21" i="36"/>
  <c r="K21" i="36"/>
  <c r="Q21" i="36"/>
  <c r="M21" i="36"/>
  <c r="G21" i="36"/>
  <c r="P21" i="36"/>
  <c r="L21" i="36"/>
  <c r="F21" i="36"/>
  <c r="P24" i="34"/>
  <c r="L24" i="34"/>
  <c r="F24" i="34"/>
  <c r="R24" i="35"/>
  <c r="N24" i="35"/>
  <c r="J24" i="35"/>
  <c r="S24" i="34"/>
  <c r="O24" i="34"/>
  <c r="K24" i="34"/>
  <c r="Q24" i="35"/>
  <c r="M24" i="35"/>
  <c r="G24" i="35"/>
  <c r="R24" i="34"/>
  <c r="N24" i="34"/>
  <c r="J24" i="34"/>
  <c r="D24" i="34"/>
  <c r="P24" i="35"/>
  <c r="L24" i="35"/>
  <c r="Q24" i="34"/>
  <c r="M24" i="34"/>
  <c r="G24" i="34"/>
  <c r="S24" i="35"/>
  <c r="O24" i="35"/>
  <c r="K24" i="35"/>
  <c r="S24" i="36"/>
  <c r="O24" i="36"/>
  <c r="K24" i="36"/>
  <c r="Q24" i="37"/>
  <c r="M24" i="37"/>
  <c r="G24" i="37"/>
  <c r="R24" i="36"/>
  <c r="N24" i="36"/>
  <c r="J24" i="36"/>
  <c r="Q24" i="36"/>
  <c r="M24" i="36"/>
  <c r="G24" i="36"/>
  <c r="S24" i="37"/>
  <c r="O24" i="37"/>
  <c r="K24" i="37"/>
  <c r="P24" i="36"/>
  <c r="L24" i="36"/>
  <c r="F24" i="36"/>
  <c r="K2" i="37"/>
  <c r="O2" i="37"/>
  <c r="S2" i="37"/>
  <c r="G3" i="37"/>
  <c r="M3" i="37"/>
  <c r="Q3" i="37"/>
  <c r="G4" i="37"/>
  <c r="M4" i="37"/>
  <c r="Q4" i="37"/>
  <c r="K5" i="37"/>
  <c r="O5" i="37"/>
  <c r="S5" i="37"/>
  <c r="G6" i="37"/>
  <c r="M6" i="37"/>
  <c r="Q6" i="37"/>
  <c r="K7" i="37"/>
  <c r="O7" i="37"/>
  <c r="S7" i="37"/>
  <c r="G8" i="37"/>
  <c r="M8" i="37"/>
  <c r="Q8" i="37"/>
  <c r="K9" i="37"/>
  <c r="O9" i="37"/>
  <c r="S9" i="37"/>
  <c r="K10" i="37"/>
  <c r="O10" i="37"/>
  <c r="S10" i="37"/>
  <c r="K11" i="37"/>
  <c r="O11" i="37"/>
  <c r="S11" i="37"/>
  <c r="K12" i="37"/>
  <c r="O12" i="37"/>
  <c r="S12" i="37"/>
  <c r="K13" i="37"/>
  <c r="O13" i="37"/>
  <c r="S13" i="37"/>
  <c r="K14" i="37"/>
  <c r="O14" i="37"/>
  <c r="S14" i="37"/>
  <c r="K15" i="37"/>
  <c r="O15" i="37"/>
  <c r="S15" i="37"/>
  <c r="G16" i="37"/>
  <c r="M16" i="37"/>
  <c r="Q16" i="37"/>
  <c r="K17" i="37"/>
  <c r="O17" i="37"/>
  <c r="S17" i="37"/>
  <c r="K18" i="37"/>
  <c r="O18" i="37"/>
  <c r="S18" i="37"/>
  <c r="G19" i="37"/>
  <c r="M19" i="37"/>
  <c r="Q19" i="37"/>
  <c r="K20" i="37"/>
  <c r="O20" i="37"/>
  <c r="S20" i="37"/>
  <c r="G21" i="37"/>
  <c r="M21" i="37"/>
  <c r="Q21" i="37"/>
  <c r="G22" i="37"/>
  <c r="M22" i="37"/>
  <c r="Q22" i="37"/>
  <c r="K23" i="37"/>
  <c r="O23" i="37"/>
  <c r="S23" i="37"/>
  <c r="F24" i="37"/>
  <c r="P24" i="37"/>
  <c r="L25" i="37"/>
  <c r="J27" i="37"/>
  <c r="R30" i="37"/>
  <c r="R3" i="36"/>
  <c r="J4" i="36"/>
  <c r="L5" i="36"/>
  <c r="R6" i="36"/>
  <c r="J8" i="36"/>
  <c r="L15" i="36"/>
  <c r="J19" i="36"/>
  <c r="N21" i="36"/>
  <c r="J22" i="36"/>
  <c r="R2" i="34"/>
  <c r="N2" i="34"/>
  <c r="J2" i="34"/>
  <c r="Q2" i="34"/>
  <c r="M2" i="34"/>
  <c r="G2" i="34"/>
  <c r="P2" i="34"/>
  <c r="L2" i="34"/>
  <c r="F2" i="34"/>
  <c r="S2" i="34"/>
  <c r="O2" i="34"/>
  <c r="K2" i="34"/>
  <c r="S2" i="35"/>
  <c r="O2" i="35"/>
  <c r="K2" i="35"/>
  <c r="Q2" i="36"/>
  <c r="M2" i="36"/>
  <c r="G2" i="36"/>
  <c r="R2" i="35"/>
  <c r="N2" i="35"/>
  <c r="J2" i="35"/>
  <c r="Q2" i="35"/>
  <c r="M2" i="35"/>
  <c r="G2" i="35"/>
  <c r="S2" i="36"/>
  <c r="O2" i="36"/>
  <c r="K2" i="36"/>
  <c r="P2" i="35"/>
  <c r="L2" i="35"/>
  <c r="F2" i="35"/>
  <c r="R2" i="36"/>
  <c r="N2" i="36"/>
  <c r="J2" i="36"/>
  <c r="H2" i="36"/>
  <c r="R9" i="34"/>
  <c r="N9" i="34"/>
  <c r="J9" i="34"/>
  <c r="Q9" i="34"/>
  <c r="M9" i="34"/>
  <c r="G9" i="34"/>
  <c r="P9" i="34"/>
  <c r="L9" i="34"/>
  <c r="F9" i="34"/>
  <c r="S9" i="34"/>
  <c r="P9" i="35"/>
  <c r="L9" i="35"/>
  <c r="F9" i="35"/>
  <c r="O9" i="34"/>
  <c r="S9" i="35"/>
  <c r="O9" i="35"/>
  <c r="K9" i="35"/>
  <c r="K9" i="34"/>
  <c r="R9" i="35"/>
  <c r="N9" i="35"/>
  <c r="J9" i="35"/>
  <c r="Q9" i="36"/>
  <c r="M9" i="36"/>
  <c r="G9" i="36"/>
  <c r="Q9" i="35"/>
  <c r="M9" i="35"/>
  <c r="S9" i="36"/>
  <c r="O9" i="36"/>
  <c r="K9" i="36"/>
  <c r="G9" i="35"/>
  <c r="R9" i="36"/>
  <c r="N9" i="36"/>
  <c r="J9" i="36"/>
  <c r="R20" i="34"/>
  <c r="N20" i="34"/>
  <c r="J20" i="34"/>
  <c r="D20" i="34"/>
  <c r="Q20" i="34"/>
  <c r="M20" i="34"/>
  <c r="G20" i="34"/>
  <c r="S20" i="35"/>
  <c r="O20" i="35"/>
  <c r="K20" i="35"/>
  <c r="P20" i="34"/>
  <c r="L20" i="34"/>
  <c r="F20" i="34"/>
  <c r="R20" i="35"/>
  <c r="N20" i="35"/>
  <c r="J20" i="35"/>
  <c r="S20" i="34"/>
  <c r="O20" i="34"/>
  <c r="K20" i="34"/>
  <c r="P20" i="35"/>
  <c r="F20" i="35"/>
  <c r="M20" i="35"/>
  <c r="L20" i="35"/>
  <c r="Q20" i="35"/>
  <c r="G20" i="35"/>
  <c r="Q20" i="36"/>
  <c r="M20" i="36"/>
  <c r="G20" i="36"/>
  <c r="S20" i="36"/>
  <c r="O20" i="36"/>
  <c r="K20" i="36"/>
  <c r="R20" i="36"/>
  <c r="N20" i="36"/>
  <c r="J20" i="36"/>
  <c r="D5" i="37"/>
  <c r="N5" i="37"/>
  <c r="R5" i="37"/>
  <c r="N9" i="37"/>
  <c r="R9" i="37"/>
  <c r="D10" i="37"/>
  <c r="P16" i="34"/>
  <c r="L16" i="34"/>
  <c r="F16" i="34"/>
  <c r="S16" i="34"/>
  <c r="O16" i="34"/>
  <c r="K16" i="34"/>
  <c r="Q16" i="35"/>
  <c r="M16" i="35"/>
  <c r="G16" i="35"/>
  <c r="R16" i="34"/>
  <c r="N16" i="34"/>
  <c r="J16" i="34"/>
  <c r="P16" i="35"/>
  <c r="Q16" i="34"/>
  <c r="M16" i="34"/>
  <c r="G16" i="34"/>
  <c r="R16" i="35"/>
  <c r="K16" i="35"/>
  <c r="O16" i="35"/>
  <c r="J16" i="35"/>
  <c r="N16" i="35"/>
  <c r="F16" i="35"/>
  <c r="S16" i="35"/>
  <c r="L16" i="35"/>
  <c r="S16" i="36"/>
  <c r="O16" i="36"/>
  <c r="K16" i="36"/>
  <c r="Q16" i="36"/>
  <c r="M16" i="36"/>
  <c r="G16" i="36"/>
  <c r="P16" i="36"/>
  <c r="L16" i="36"/>
  <c r="F16" i="36"/>
  <c r="P28" i="34"/>
  <c r="L28" i="34"/>
  <c r="F28" i="34"/>
  <c r="R28" i="35"/>
  <c r="N28" i="35"/>
  <c r="J28" i="35"/>
  <c r="S28" i="34"/>
  <c r="O28" i="34"/>
  <c r="K28" i="34"/>
  <c r="Q28" i="35"/>
  <c r="M28" i="35"/>
  <c r="G28" i="35"/>
  <c r="R28" i="34"/>
  <c r="N28" i="34"/>
  <c r="J28" i="34"/>
  <c r="D28" i="34"/>
  <c r="P28" i="35"/>
  <c r="L28" i="35"/>
  <c r="F28" i="35"/>
  <c r="Q28" i="34"/>
  <c r="M28" i="34"/>
  <c r="G28" i="34"/>
  <c r="S28" i="35"/>
  <c r="O28" i="35"/>
  <c r="K28" i="35"/>
  <c r="S28" i="36"/>
  <c r="O28" i="36"/>
  <c r="K28" i="36"/>
  <c r="Q28" i="37"/>
  <c r="M28" i="37"/>
  <c r="G28" i="37"/>
  <c r="R28" i="36"/>
  <c r="N28" i="36"/>
  <c r="J28" i="36"/>
  <c r="Q28" i="36"/>
  <c r="M28" i="36"/>
  <c r="G28" i="36"/>
  <c r="S28" i="37"/>
  <c r="O28" i="37"/>
  <c r="K28" i="37"/>
  <c r="P28" i="36"/>
  <c r="L28" i="36"/>
  <c r="F28" i="36"/>
  <c r="R28" i="37"/>
  <c r="N28" i="37"/>
  <c r="J28" i="37"/>
  <c r="R7" i="34"/>
  <c r="N7" i="34"/>
  <c r="J7" i="34"/>
  <c r="Q7" i="34"/>
  <c r="M7" i="34"/>
  <c r="G7" i="34"/>
  <c r="P7" i="34"/>
  <c r="L7" i="34"/>
  <c r="F7" i="34"/>
  <c r="S7" i="34"/>
  <c r="O7" i="34"/>
  <c r="P7" i="35"/>
  <c r="L7" i="35"/>
  <c r="F7" i="35"/>
  <c r="K7" i="34"/>
  <c r="S7" i="35"/>
  <c r="O7" i="35"/>
  <c r="R7" i="35"/>
  <c r="N7" i="35"/>
  <c r="J7" i="35"/>
  <c r="D7" i="35"/>
  <c r="Q7" i="35"/>
  <c r="Q7" i="36"/>
  <c r="M7" i="36"/>
  <c r="G7" i="36"/>
  <c r="M7" i="35"/>
  <c r="K7" i="35"/>
  <c r="S7" i="36"/>
  <c r="O7" i="36"/>
  <c r="K7" i="36"/>
  <c r="G7" i="35"/>
  <c r="R7" i="36"/>
  <c r="N7" i="36"/>
  <c r="J7" i="36"/>
  <c r="R11" i="34"/>
  <c r="N11" i="34"/>
  <c r="J11" i="34"/>
  <c r="Q11" i="34"/>
  <c r="M11" i="34"/>
  <c r="G11" i="34"/>
  <c r="P11" i="34"/>
  <c r="L11" i="34"/>
  <c r="F11" i="34"/>
  <c r="S11" i="34"/>
  <c r="O11" i="34"/>
  <c r="P11" i="35"/>
  <c r="L11" i="35"/>
  <c r="F11" i="35"/>
  <c r="K11" i="34"/>
  <c r="S11" i="35"/>
  <c r="O11" i="35"/>
  <c r="K11" i="35"/>
  <c r="R11" i="35"/>
  <c r="N11" i="35"/>
  <c r="J11" i="35"/>
  <c r="Q11" i="35"/>
  <c r="Q11" i="36"/>
  <c r="M11" i="36"/>
  <c r="G11" i="36"/>
  <c r="M11" i="35"/>
  <c r="G11" i="35"/>
  <c r="S11" i="36"/>
  <c r="O11" i="36"/>
  <c r="K11" i="36"/>
  <c r="R11" i="36"/>
  <c r="N11" i="36"/>
  <c r="J11" i="36"/>
  <c r="H11" i="36"/>
  <c r="R12" i="34"/>
  <c r="N12" i="34"/>
  <c r="J12" i="34"/>
  <c r="D12" i="34"/>
  <c r="Q12" i="34"/>
  <c r="M12" i="34"/>
  <c r="G12" i="34"/>
  <c r="P12" i="34"/>
  <c r="L12" i="34"/>
  <c r="F12" i="34"/>
  <c r="S12" i="34"/>
  <c r="Q12" i="35"/>
  <c r="M12" i="35"/>
  <c r="G12" i="35"/>
  <c r="O12" i="34"/>
  <c r="P12" i="35"/>
  <c r="L12" i="35"/>
  <c r="F12" i="35"/>
  <c r="K12" i="34"/>
  <c r="S12" i="35"/>
  <c r="O12" i="35"/>
  <c r="K12" i="35"/>
  <c r="R12" i="35"/>
  <c r="N12" i="35"/>
  <c r="J12" i="35"/>
  <c r="D12" i="35"/>
  <c r="Q12" i="36"/>
  <c r="M12" i="36"/>
  <c r="G12" i="36"/>
  <c r="S12" i="36"/>
  <c r="O12" i="36"/>
  <c r="K12" i="36"/>
  <c r="R12" i="36"/>
  <c r="N12" i="36"/>
  <c r="J12" i="36"/>
  <c r="R13" i="34"/>
  <c r="N13" i="34"/>
  <c r="J13" i="34"/>
  <c r="Q13" i="34"/>
  <c r="M13" i="34"/>
  <c r="G13" i="34"/>
  <c r="P13" i="34"/>
  <c r="L13" i="34"/>
  <c r="F13" i="34"/>
  <c r="S13" i="34"/>
  <c r="O13" i="34"/>
  <c r="K13" i="34"/>
  <c r="Q13" i="35"/>
  <c r="M13" i="35"/>
  <c r="G13" i="35"/>
  <c r="P13" i="35"/>
  <c r="L13" i="35"/>
  <c r="F13" i="35"/>
  <c r="S13" i="35"/>
  <c r="O13" i="35"/>
  <c r="K13" i="35"/>
  <c r="R13" i="35"/>
  <c r="N13" i="35"/>
  <c r="J13" i="35"/>
  <c r="D13" i="35"/>
  <c r="Q13" i="36"/>
  <c r="M13" i="36"/>
  <c r="G13" i="36"/>
  <c r="S13" i="36"/>
  <c r="O13" i="36"/>
  <c r="K13" i="36"/>
  <c r="R13" i="36"/>
  <c r="N13" i="36"/>
  <c r="J13" i="36"/>
  <c r="D13" i="36"/>
  <c r="R14" i="34"/>
  <c r="N14" i="34"/>
  <c r="J14" i="34"/>
  <c r="D14" i="34"/>
  <c r="Q14" i="34"/>
  <c r="M14" i="34"/>
  <c r="G14" i="34"/>
  <c r="P14" i="34"/>
  <c r="L14" i="34"/>
  <c r="F14" i="34"/>
  <c r="S14" i="34"/>
  <c r="O14" i="34"/>
  <c r="K14" i="34"/>
  <c r="Q14" i="35"/>
  <c r="M14" i="35"/>
  <c r="G14" i="35"/>
  <c r="P14" i="35"/>
  <c r="L14" i="35"/>
  <c r="F14" i="35"/>
  <c r="S14" i="35"/>
  <c r="O14" i="35"/>
  <c r="K14" i="35"/>
  <c r="R14" i="35"/>
  <c r="N14" i="35"/>
  <c r="J14" i="35"/>
  <c r="Q14" i="36"/>
  <c r="M14" i="36"/>
  <c r="G14" i="36"/>
  <c r="S14" i="36"/>
  <c r="O14" i="36"/>
  <c r="K14" i="36"/>
  <c r="R14" i="36"/>
  <c r="N14" i="36"/>
  <c r="J14" i="36"/>
  <c r="R17" i="34"/>
  <c r="N17" i="34"/>
  <c r="J17" i="34"/>
  <c r="Q17" i="34"/>
  <c r="M17" i="34"/>
  <c r="G17" i="34"/>
  <c r="S17" i="35"/>
  <c r="O17" i="35"/>
  <c r="K17" i="35"/>
  <c r="P17" i="34"/>
  <c r="L17" i="34"/>
  <c r="F17" i="34"/>
  <c r="R17" i="35"/>
  <c r="N17" i="35"/>
  <c r="J17" i="35"/>
  <c r="D17" i="35"/>
  <c r="S17" i="34"/>
  <c r="O17" i="34"/>
  <c r="K17" i="34"/>
  <c r="L17" i="35"/>
  <c r="Q17" i="35"/>
  <c r="G17" i="35"/>
  <c r="P17" i="35"/>
  <c r="F17" i="35"/>
  <c r="M17" i="35"/>
  <c r="Q17" i="36"/>
  <c r="M17" i="36"/>
  <c r="G17" i="36"/>
  <c r="S17" i="36"/>
  <c r="O17" i="36"/>
  <c r="K17" i="36"/>
  <c r="R17" i="36"/>
  <c r="N17" i="36"/>
  <c r="J17" i="36"/>
  <c r="D17" i="36"/>
  <c r="R18" i="34"/>
  <c r="N18" i="34"/>
  <c r="J18" i="34"/>
  <c r="Q18" i="34"/>
  <c r="M18" i="34"/>
  <c r="G18" i="34"/>
  <c r="S18" i="35"/>
  <c r="O18" i="35"/>
  <c r="K18" i="35"/>
  <c r="P18" i="34"/>
  <c r="L18" i="34"/>
  <c r="F18" i="34"/>
  <c r="R18" i="35"/>
  <c r="N18" i="35"/>
  <c r="J18" i="35"/>
  <c r="S18" i="34"/>
  <c r="O18" i="34"/>
  <c r="K18" i="34"/>
  <c r="L18" i="35"/>
  <c r="Q18" i="35"/>
  <c r="G18" i="35"/>
  <c r="P18" i="35"/>
  <c r="F18" i="35"/>
  <c r="M18" i="35"/>
  <c r="Q18" i="36"/>
  <c r="M18" i="36"/>
  <c r="G18" i="36"/>
  <c r="S18" i="36"/>
  <c r="O18" i="36"/>
  <c r="K18" i="36"/>
  <c r="R18" i="36"/>
  <c r="N18" i="36"/>
  <c r="J18" i="36"/>
  <c r="R29" i="34"/>
  <c r="N29" i="34"/>
  <c r="J29" i="34"/>
  <c r="P29" i="35"/>
  <c r="L29" i="35"/>
  <c r="F29" i="35"/>
  <c r="Q29" i="34"/>
  <c r="M29" i="34"/>
  <c r="G29" i="34"/>
  <c r="S29" i="35"/>
  <c r="O29" i="35"/>
  <c r="K29" i="35"/>
  <c r="P29" i="34"/>
  <c r="L29" i="34"/>
  <c r="F29" i="34"/>
  <c r="R29" i="35"/>
  <c r="N29" i="35"/>
  <c r="J29" i="35"/>
  <c r="S29" i="34"/>
  <c r="O29" i="34"/>
  <c r="K29" i="34"/>
  <c r="G29" i="35"/>
  <c r="Q29" i="35"/>
  <c r="M29" i="35"/>
  <c r="Q29" i="36"/>
  <c r="M29" i="36"/>
  <c r="G29" i="36"/>
  <c r="S29" i="37"/>
  <c r="O29" i="37"/>
  <c r="K29" i="37"/>
  <c r="P29" i="36"/>
  <c r="L29" i="36"/>
  <c r="F29" i="36"/>
  <c r="S29" i="36"/>
  <c r="O29" i="36"/>
  <c r="K29" i="36"/>
  <c r="Q29" i="37"/>
  <c r="M29" i="37"/>
  <c r="G29" i="37"/>
  <c r="R29" i="36"/>
  <c r="N29" i="36"/>
  <c r="J29" i="36"/>
  <c r="P29" i="37"/>
  <c r="L29" i="37"/>
  <c r="F29" i="37"/>
  <c r="F2" i="37"/>
  <c r="L2" i="37"/>
  <c r="P2" i="37"/>
  <c r="D3" i="37"/>
  <c r="J3" i="37"/>
  <c r="N3" i="37"/>
  <c r="R3" i="37"/>
  <c r="D4" i="37"/>
  <c r="J4" i="37"/>
  <c r="N4" i="37"/>
  <c r="R4" i="37"/>
  <c r="F5" i="37"/>
  <c r="L5" i="37"/>
  <c r="P5" i="37"/>
  <c r="D6" i="37"/>
  <c r="J6" i="37"/>
  <c r="N6" i="37"/>
  <c r="R6" i="37"/>
  <c r="F7" i="37"/>
  <c r="L7" i="37"/>
  <c r="P7" i="37"/>
  <c r="D8" i="37"/>
  <c r="J8" i="37"/>
  <c r="N8" i="37"/>
  <c r="R8" i="37"/>
  <c r="F9" i="37"/>
  <c r="L9" i="37"/>
  <c r="P9" i="37"/>
  <c r="F10" i="37"/>
  <c r="L10" i="37"/>
  <c r="P10" i="37"/>
  <c r="F11" i="37"/>
  <c r="L11" i="37"/>
  <c r="P11" i="37"/>
  <c r="F12" i="37"/>
  <c r="L12" i="37"/>
  <c r="P12" i="37"/>
  <c r="F13" i="37"/>
  <c r="L13" i="37"/>
  <c r="P13" i="37"/>
  <c r="F14" i="37"/>
  <c r="L14" i="37"/>
  <c r="P14" i="37"/>
  <c r="F15" i="37"/>
  <c r="L15" i="37"/>
  <c r="P15" i="37"/>
  <c r="J16" i="37"/>
  <c r="N16" i="37"/>
  <c r="R16" i="37"/>
  <c r="F17" i="37"/>
  <c r="L17" i="37"/>
  <c r="P17" i="37"/>
  <c r="F18" i="37"/>
  <c r="L18" i="37"/>
  <c r="P18" i="37"/>
  <c r="J19" i="37"/>
  <c r="N19" i="37"/>
  <c r="R19" i="37"/>
  <c r="F20" i="37"/>
  <c r="L20" i="37"/>
  <c r="P20" i="37"/>
  <c r="J21" i="37"/>
  <c r="N21" i="37"/>
  <c r="R21" i="37"/>
  <c r="J22" i="37"/>
  <c r="N22" i="37"/>
  <c r="R22" i="37"/>
  <c r="F23" i="37"/>
  <c r="L23" i="37"/>
  <c r="P23" i="37"/>
  <c r="J24" i="37"/>
  <c r="R24" i="37"/>
  <c r="N27" i="37"/>
  <c r="P28" i="37"/>
  <c r="R29" i="37"/>
  <c r="H30" i="37"/>
  <c r="P2" i="36"/>
  <c r="P5" i="36"/>
  <c r="L7" i="36"/>
  <c r="P9" i="36"/>
  <c r="L11" i="36"/>
  <c r="L12" i="36"/>
  <c r="L14" i="36"/>
  <c r="P15" i="36"/>
  <c r="R16" i="36"/>
  <c r="L18" i="36"/>
  <c r="P20" i="36"/>
  <c r="R21" i="36"/>
  <c r="R10" i="34"/>
  <c r="N10" i="34"/>
  <c r="J10" i="34"/>
  <c r="Q10" i="34"/>
  <c r="M10" i="34"/>
  <c r="G10" i="34"/>
  <c r="P10" i="34"/>
  <c r="L10" i="34"/>
  <c r="F10" i="34"/>
  <c r="O10" i="34"/>
  <c r="K10" i="34"/>
  <c r="P10" i="35"/>
  <c r="L10" i="35"/>
  <c r="F10" i="35"/>
  <c r="S10" i="35"/>
  <c r="O10" i="35"/>
  <c r="K10" i="35"/>
  <c r="S10" i="34"/>
  <c r="R10" i="35"/>
  <c r="N10" i="35"/>
  <c r="J10" i="35"/>
  <c r="M10" i="35"/>
  <c r="Q10" i="36"/>
  <c r="M10" i="36"/>
  <c r="G10" i="36"/>
  <c r="G10" i="35"/>
  <c r="S10" i="36"/>
  <c r="O10" i="36"/>
  <c r="K10" i="36"/>
  <c r="Q10" i="35"/>
  <c r="R10" i="36"/>
  <c r="N10" i="36"/>
  <c r="J10" i="36"/>
  <c r="N2" i="37"/>
  <c r="R2" i="37"/>
  <c r="J5" i="37"/>
  <c r="J10" i="37"/>
  <c r="P3" i="34"/>
  <c r="L3" i="34"/>
  <c r="F3" i="34"/>
  <c r="S3" i="34"/>
  <c r="O3" i="34"/>
  <c r="K3" i="34"/>
  <c r="R3" i="34"/>
  <c r="N3" i="34"/>
  <c r="J3" i="34"/>
  <c r="M3" i="34"/>
  <c r="G3" i="34"/>
  <c r="Q3" i="34"/>
  <c r="Q3" i="35"/>
  <c r="M3" i="35"/>
  <c r="G3" i="35"/>
  <c r="S3" i="36"/>
  <c r="O3" i="36"/>
  <c r="K3" i="36"/>
  <c r="P3" i="35"/>
  <c r="L3" i="35"/>
  <c r="F3" i="35"/>
  <c r="S3" i="35"/>
  <c r="O3" i="35"/>
  <c r="K3" i="35"/>
  <c r="Q3" i="36"/>
  <c r="M3" i="36"/>
  <c r="G3" i="36"/>
  <c r="R3" i="35"/>
  <c r="N3" i="35"/>
  <c r="J3" i="35"/>
  <c r="H3" i="35"/>
  <c r="P3" i="36"/>
  <c r="L3" i="36"/>
  <c r="F3" i="36"/>
  <c r="P4" i="34"/>
  <c r="L4" i="34"/>
  <c r="F4" i="34"/>
  <c r="S4" i="34"/>
  <c r="O4" i="34"/>
  <c r="K4" i="34"/>
  <c r="R4" i="34"/>
  <c r="N4" i="34"/>
  <c r="J4" i="34"/>
  <c r="Q4" i="34"/>
  <c r="R4" i="35"/>
  <c r="N4" i="35"/>
  <c r="J4" i="35"/>
  <c r="M4" i="34"/>
  <c r="G4" i="34"/>
  <c r="P4" i="35"/>
  <c r="L4" i="35"/>
  <c r="Q4" i="35"/>
  <c r="G4" i="35"/>
  <c r="S4" i="36"/>
  <c r="O4" i="36"/>
  <c r="K4" i="36"/>
  <c r="O4" i="35"/>
  <c r="F4" i="35"/>
  <c r="M4" i="35"/>
  <c r="Q4" i="36"/>
  <c r="M4" i="36"/>
  <c r="G4" i="36"/>
  <c r="S4" i="35"/>
  <c r="K4" i="35"/>
  <c r="P4" i="36"/>
  <c r="L4" i="36"/>
  <c r="F4" i="36"/>
  <c r="P6" i="34"/>
  <c r="L6" i="34"/>
  <c r="F6" i="34"/>
  <c r="S6" i="34"/>
  <c r="O6" i="34"/>
  <c r="K6" i="34"/>
  <c r="R6" i="34"/>
  <c r="N6" i="34"/>
  <c r="J6" i="34"/>
  <c r="M6" i="34"/>
  <c r="G6" i="34"/>
  <c r="R6" i="35"/>
  <c r="N6" i="35"/>
  <c r="J6" i="35"/>
  <c r="Q6" i="34"/>
  <c r="P6" i="35"/>
  <c r="L6" i="35"/>
  <c r="F6" i="35"/>
  <c r="Q6" i="35"/>
  <c r="G6" i="35"/>
  <c r="S6" i="36"/>
  <c r="O6" i="36"/>
  <c r="K6" i="36"/>
  <c r="O6" i="35"/>
  <c r="M6" i="35"/>
  <c r="Q6" i="36"/>
  <c r="M6" i="36"/>
  <c r="G6" i="36"/>
  <c r="S6" i="35"/>
  <c r="K6" i="35"/>
  <c r="P6" i="36"/>
  <c r="L6" i="36"/>
  <c r="F6" i="36"/>
  <c r="P8" i="34"/>
  <c r="L8" i="34"/>
  <c r="F8" i="34"/>
  <c r="S8" i="34"/>
  <c r="O8" i="34"/>
  <c r="K8" i="34"/>
  <c r="R8" i="34"/>
  <c r="N8" i="34"/>
  <c r="J8" i="34"/>
  <c r="Q8" i="34"/>
  <c r="R8" i="35"/>
  <c r="N8" i="35"/>
  <c r="J8" i="35"/>
  <c r="M8" i="34"/>
  <c r="Q8" i="35"/>
  <c r="M8" i="35"/>
  <c r="G8" i="35"/>
  <c r="G8" i="34"/>
  <c r="P8" i="35"/>
  <c r="L8" i="35"/>
  <c r="F8" i="35"/>
  <c r="S8" i="35"/>
  <c r="S8" i="36"/>
  <c r="O8" i="36"/>
  <c r="K8" i="36"/>
  <c r="O8" i="35"/>
  <c r="K8" i="35"/>
  <c r="Q8" i="36"/>
  <c r="M8" i="36"/>
  <c r="G8" i="36"/>
  <c r="P8" i="36"/>
  <c r="L8" i="36"/>
  <c r="F8" i="36"/>
  <c r="P19" i="34"/>
  <c r="L19" i="34"/>
  <c r="F19" i="34"/>
  <c r="S19" i="34"/>
  <c r="O19" i="34"/>
  <c r="K19" i="34"/>
  <c r="Q19" i="35"/>
  <c r="M19" i="35"/>
  <c r="G19" i="35"/>
  <c r="R19" i="34"/>
  <c r="N19" i="34"/>
  <c r="J19" i="34"/>
  <c r="D19" i="34"/>
  <c r="P19" i="35"/>
  <c r="L19" i="35"/>
  <c r="F19" i="35"/>
  <c r="Q19" i="34"/>
  <c r="M19" i="34"/>
  <c r="G19" i="34"/>
  <c r="N19" i="35"/>
  <c r="S19" i="35"/>
  <c r="K19" i="35"/>
  <c r="R19" i="35"/>
  <c r="J19" i="35"/>
  <c r="O19" i="35"/>
  <c r="S19" i="36"/>
  <c r="O19" i="36"/>
  <c r="K19" i="36"/>
  <c r="Q19" i="36"/>
  <c r="M19" i="36"/>
  <c r="G19" i="36"/>
  <c r="P19" i="36"/>
  <c r="L19" i="36"/>
  <c r="F19" i="36"/>
  <c r="P22" i="34"/>
  <c r="L22" i="34"/>
  <c r="F22" i="34"/>
  <c r="R22" i="35"/>
  <c r="N22" i="35"/>
  <c r="J22" i="35"/>
  <c r="S22" i="34"/>
  <c r="O22" i="34"/>
  <c r="K22" i="34"/>
  <c r="Q22" i="35"/>
  <c r="M22" i="35"/>
  <c r="G22" i="35"/>
  <c r="R22" i="34"/>
  <c r="N22" i="34"/>
  <c r="J22" i="34"/>
  <c r="P22" i="35"/>
  <c r="L22" i="35"/>
  <c r="F22" i="35"/>
  <c r="Q22" i="34"/>
  <c r="M22" i="34"/>
  <c r="G22" i="34"/>
  <c r="K22" i="35"/>
  <c r="S22" i="35"/>
  <c r="O22" i="35"/>
  <c r="S22" i="36"/>
  <c r="O22" i="36"/>
  <c r="K22" i="36"/>
  <c r="Q22" i="36"/>
  <c r="M22" i="36"/>
  <c r="G22" i="36"/>
  <c r="P22" i="36"/>
  <c r="L22" i="36"/>
  <c r="F22" i="36"/>
  <c r="P25" i="34"/>
  <c r="L25" i="34"/>
  <c r="F25" i="34"/>
  <c r="R25" i="35"/>
  <c r="N25" i="35"/>
  <c r="J25" i="35"/>
  <c r="S25" i="34"/>
  <c r="O25" i="34"/>
  <c r="K25" i="34"/>
  <c r="Q25" i="35"/>
  <c r="M25" i="35"/>
  <c r="G25" i="35"/>
  <c r="R25" i="34"/>
  <c r="N25" i="34"/>
  <c r="J25" i="34"/>
  <c r="P25" i="35"/>
  <c r="L25" i="35"/>
  <c r="Q25" i="34"/>
  <c r="M25" i="34"/>
  <c r="G25" i="34"/>
  <c r="K25" i="35"/>
  <c r="S25" i="35"/>
  <c r="O25" i="35"/>
  <c r="S25" i="36"/>
  <c r="O25" i="36"/>
  <c r="K25" i="36"/>
  <c r="Q25" i="37"/>
  <c r="M25" i="37"/>
  <c r="G25" i="37"/>
  <c r="R25" i="36"/>
  <c r="N25" i="36"/>
  <c r="J25" i="36"/>
  <c r="Q25" i="36"/>
  <c r="M25" i="36"/>
  <c r="G25" i="36"/>
  <c r="S25" i="37"/>
  <c r="O25" i="37"/>
  <c r="K25" i="37"/>
  <c r="P25" i="36"/>
  <c r="L25" i="36"/>
  <c r="F25" i="36"/>
  <c r="P26" i="34"/>
  <c r="L26" i="34"/>
  <c r="F26" i="34"/>
  <c r="R26" i="35"/>
  <c r="N26" i="35"/>
  <c r="J26" i="35"/>
  <c r="S26" i="34"/>
  <c r="O26" i="34"/>
  <c r="K26" i="34"/>
  <c r="Q26" i="35"/>
  <c r="M26" i="35"/>
  <c r="G26" i="35"/>
  <c r="R26" i="34"/>
  <c r="N26" i="34"/>
  <c r="J26" i="34"/>
  <c r="D26" i="34"/>
  <c r="P26" i="35"/>
  <c r="L26" i="35"/>
  <c r="Q26" i="34"/>
  <c r="M26" i="34"/>
  <c r="G26" i="34"/>
  <c r="K26" i="35"/>
  <c r="S26" i="35"/>
  <c r="O26" i="35"/>
  <c r="S26" i="36"/>
  <c r="O26" i="36"/>
  <c r="K26" i="36"/>
  <c r="Q26" i="37"/>
  <c r="M26" i="37"/>
  <c r="G26" i="37"/>
  <c r="R26" i="36"/>
  <c r="N26" i="36"/>
  <c r="J26" i="36"/>
  <c r="Q26" i="36"/>
  <c r="M26" i="36"/>
  <c r="G26" i="36"/>
  <c r="S26" i="37"/>
  <c r="O26" i="37"/>
  <c r="K26" i="37"/>
  <c r="P26" i="36"/>
  <c r="L26" i="36"/>
  <c r="F26" i="36"/>
  <c r="R26" i="37"/>
  <c r="N26" i="37"/>
  <c r="J26" i="37"/>
  <c r="H26" i="37"/>
  <c r="G2" i="37"/>
  <c r="M2" i="37"/>
  <c r="Q2" i="37"/>
  <c r="K3" i="37"/>
  <c r="O3" i="37"/>
  <c r="S3" i="37"/>
  <c r="K4" i="37"/>
  <c r="O4" i="37"/>
  <c r="S4" i="37"/>
  <c r="G5" i="37"/>
  <c r="M5" i="37"/>
  <c r="Q5" i="37"/>
  <c r="K6" i="37"/>
  <c r="O6" i="37"/>
  <c r="S6" i="37"/>
  <c r="G7" i="37"/>
  <c r="M7" i="37"/>
  <c r="Q7" i="37"/>
  <c r="K8" i="37"/>
  <c r="O8" i="37"/>
  <c r="S8" i="37"/>
  <c r="G9" i="37"/>
  <c r="M9" i="37"/>
  <c r="Q9" i="37"/>
  <c r="G10" i="37"/>
  <c r="M10" i="37"/>
  <c r="Q10" i="37"/>
  <c r="G11" i="37"/>
  <c r="M11" i="37"/>
  <c r="Q11" i="37"/>
  <c r="G12" i="37"/>
  <c r="M12" i="37"/>
  <c r="Q12" i="37"/>
  <c r="G13" i="37"/>
  <c r="M13" i="37"/>
  <c r="Q13" i="37"/>
  <c r="G14" i="37"/>
  <c r="M14" i="37"/>
  <c r="Q14" i="37"/>
  <c r="G15" i="37"/>
  <c r="M15" i="37"/>
  <c r="Q15" i="37"/>
  <c r="K16" i="37"/>
  <c r="O16" i="37"/>
  <c r="S16" i="37"/>
  <c r="G17" i="37"/>
  <c r="M17" i="37"/>
  <c r="Q17" i="37"/>
  <c r="G18" i="37"/>
  <c r="M18" i="37"/>
  <c r="Q18" i="37"/>
  <c r="K19" i="37"/>
  <c r="O19" i="37"/>
  <c r="S19" i="37"/>
  <c r="G20" i="37"/>
  <c r="M20" i="37"/>
  <c r="Q20" i="37"/>
  <c r="K21" i="37"/>
  <c r="O21" i="37"/>
  <c r="S21" i="37"/>
  <c r="K22" i="37"/>
  <c r="O22" i="37"/>
  <c r="S22" i="37"/>
  <c r="G23" i="37"/>
  <c r="M23" i="37"/>
  <c r="Q23" i="37"/>
  <c r="L24" i="37"/>
  <c r="F25" i="37"/>
  <c r="P25" i="37"/>
  <c r="F26" i="37"/>
  <c r="R27" i="37"/>
  <c r="J30" i="37"/>
  <c r="J3" i="36"/>
  <c r="R4" i="36"/>
  <c r="J6" i="36"/>
  <c r="P7" i="36"/>
  <c r="R8" i="36"/>
  <c r="L10" i="36"/>
  <c r="P11" i="36"/>
  <c r="P12" i="36"/>
  <c r="F13" i="36"/>
  <c r="P14" i="36"/>
  <c r="F17" i="36"/>
  <c r="P18" i="36"/>
  <c r="R19" i="36"/>
  <c r="R22" i="36"/>
  <c r="H7" i="34"/>
  <c r="H13" i="36"/>
  <c r="H4" i="35"/>
  <c r="H8" i="35"/>
  <c r="H10" i="36"/>
  <c r="H5" i="36"/>
  <c r="H7" i="35"/>
  <c r="H12" i="35"/>
  <c r="H13" i="35"/>
  <c r="H14" i="35"/>
  <c r="H28" i="35"/>
  <c r="H5" i="35"/>
  <c r="H9" i="35"/>
  <c r="H10" i="35"/>
  <c r="H15" i="35"/>
  <c r="H16" i="35"/>
  <c r="H17" i="35"/>
  <c r="H18" i="35"/>
  <c r="H21" i="35"/>
  <c r="H23" i="35"/>
  <c r="H27" i="35"/>
  <c r="H30" i="35"/>
  <c r="H4" i="36"/>
  <c r="H8" i="36"/>
  <c r="H7" i="36"/>
  <c r="H27" i="37"/>
  <c r="H3" i="37"/>
  <c r="H4" i="37"/>
  <c r="H6" i="37"/>
  <c r="H8" i="37"/>
  <c r="H23" i="37"/>
  <c r="H12" i="36"/>
  <c r="H2" i="37"/>
  <c r="H5" i="37"/>
  <c r="H9" i="37"/>
  <c r="H20" i="37"/>
  <c r="H19" i="37"/>
  <c r="H22" i="37"/>
  <c r="H25" i="37"/>
  <c r="H21" i="37"/>
  <c r="H24" i="37"/>
  <c r="H28" i="37"/>
  <c r="H12" i="34"/>
  <c r="H16" i="34"/>
  <c r="H21" i="34"/>
  <c r="H24" i="34"/>
  <c r="H15" i="34"/>
  <c r="H20" i="34"/>
  <c r="H23" i="34"/>
  <c r="H27" i="34"/>
  <c r="H30" i="34"/>
  <c r="H17" i="34"/>
  <c r="H18" i="34"/>
  <c r="H2" i="34"/>
  <c r="H4" i="34"/>
  <c r="H5" i="34"/>
  <c r="H9" i="34"/>
  <c r="H22" i="34"/>
  <c r="H26" i="34"/>
  <c r="I48" i="36"/>
  <c r="I76" i="37"/>
  <c r="I63" i="37"/>
  <c r="I70" i="36"/>
  <c r="I63" i="36"/>
  <c r="I76" i="35"/>
  <c r="I63" i="35"/>
  <c r="I62" i="35"/>
  <c r="I48" i="35"/>
  <c r="I59" i="34"/>
  <c r="I48" i="34"/>
  <c r="H14" i="34"/>
  <c r="H28" i="34"/>
  <c r="H13" i="34"/>
  <c r="H11" i="35"/>
  <c r="H2" i="35"/>
  <c r="H29" i="35"/>
  <c r="H20" i="35"/>
  <c r="H3" i="36"/>
  <c r="H9" i="36"/>
  <c r="H6" i="36"/>
  <c r="H16" i="37"/>
  <c r="H18" i="37"/>
  <c r="H10" i="37"/>
  <c r="D10" i="36"/>
  <c r="D25" i="37"/>
  <c r="D22" i="37"/>
  <c r="D29" i="36"/>
  <c r="H29" i="36"/>
  <c r="D29" i="35"/>
  <c r="D18" i="34"/>
  <c r="D7" i="34"/>
  <c r="D28" i="36"/>
  <c r="H28" i="36"/>
  <c r="D28" i="35"/>
  <c r="D20" i="36"/>
  <c r="H20" i="36"/>
  <c r="D9" i="36"/>
  <c r="D23" i="35"/>
  <c r="D15" i="35"/>
  <c r="D22" i="36"/>
  <c r="H22" i="36"/>
  <c r="D4" i="36"/>
  <c r="D14" i="37"/>
  <c r="D5" i="34"/>
  <c r="D29" i="37"/>
  <c r="D8" i="34"/>
  <c r="H8" i="34"/>
  <c r="D6" i="35"/>
  <c r="D4" i="35"/>
  <c r="D4" i="34"/>
  <c r="D19" i="37"/>
  <c r="H29" i="34"/>
  <c r="H17" i="37"/>
  <c r="H12" i="37"/>
  <c r="H11" i="37"/>
  <c r="H7" i="37"/>
  <c r="H15" i="37"/>
  <c r="H17" i="36"/>
  <c r="H10" i="34"/>
  <c r="D26" i="36"/>
  <c r="H26" i="36"/>
  <c r="D26" i="35"/>
  <c r="D25" i="36"/>
  <c r="H25" i="36"/>
  <c r="D25" i="35"/>
  <c r="D22" i="34"/>
  <c r="D19" i="35"/>
  <c r="D21" i="37"/>
  <c r="D16" i="37"/>
  <c r="D29" i="34"/>
  <c r="D18" i="36"/>
  <c r="H18" i="36"/>
  <c r="D13" i="34"/>
  <c r="D12" i="36"/>
  <c r="D11" i="35"/>
  <c r="D7" i="36"/>
  <c r="D16" i="34"/>
  <c r="D20" i="35"/>
  <c r="D2" i="35"/>
  <c r="H24" i="35"/>
  <c r="F24" i="35"/>
  <c r="D15" i="36"/>
  <c r="H15" i="36"/>
  <c r="D27" i="37"/>
  <c r="D23" i="37"/>
  <c r="D20" i="37"/>
  <c r="D15" i="37"/>
  <c r="D27" i="36"/>
  <c r="H27" i="36"/>
  <c r="D5" i="36"/>
  <c r="D21" i="36"/>
  <c r="H21" i="36"/>
  <c r="D22" i="35"/>
  <c r="H25" i="34"/>
  <c r="H3" i="34"/>
  <c r="H14" i="37"/>
  <c r="D25" i="34"/>
  <c r="D6" i="34"/>
  <c r="H6" i="34"/>
  <c r="D3" i="35"/>
  <c r="D3" i="34"/>
  <c r="D10" i="35"/>
  <c r="D18" i="35"/>
  <c r="D14" i="35"/>
  <c r="H11" i="34"/>
  <c r="D11" i="34"/>
  <c r="D28" i="37"/>
  <c r="D16" i="35"/>
  <c r="D9" i="35"/>
  <c r="D2" i="34"/>
  <c r="D21" i="35"/>
  <c r="D21" i="34"/>
  <c r="D30" i="36"/>
  <c r="H30" i="36"/>
  <c r="D19" i="36"/>
  <c r="H19" i="36"/>
  <c r="D8" i="36"/>
  <c r="D24" i="37"/>
  <c r="H19" i="34"/>
  <c r="H29" i="37"/>
  <c r="H13" i="37"/>
  <c r="H22" i="35"/>
  <c r="H19" i="35"/>
  <c r="H6" i="35"/>
  <c r="D16" i="36"/>
  <c r="H16" i="36"/>
  <c r="D26" i="37"/>
  <c r="H26" i="35"/>
  <c r="F26" i="35"/>
  <c r="H25" i="35"/>
  <c r="F25" i="35"/>
  <c r="D8" i="35"/>
  <c r="D10" i="34"/>
  <c r="D30" i="37"/>
  <c r="D17" i="34"/>
  <c r="D14" i="36"/>
  <c r="H14" i="36"/>
  <c r="D11" i="36"/>
  <c r="D9" i="34"/>
  <c r="D2" i="36"/>
  <c r="D24" i="36"/>
  <c r="H24" i="36"/>
  <c r="D24" i="35"/>
  <c r="D23" i="36"/>
  <c r="H23" i="36"/>
  <c r="D5" i="35"/>
  <c r="E4" i="3"/>
  <c r="BF30" i="38"/>
  <c r="BF29" i="38"/>
  <c r="BF28" i="38"/>
  <c r="BF27" i="38"/>
  <c r="BF26" i="38"/>
  <c r="BF25" i="38"/>
  <c r="BF24" i="38"/>
  <c r="BF23" i="38"/>
  <c r="BF22" i="38"/>
  <c r="BF21" i="38"/>
  <c r="BF20" i="38"/>
  <c r="BF19" i="38"/>
  <c r="BF18" i="38"/>
  <c r="BF17" i="38"/>
  <c r="BF16" i="38"/>
  <c r="BF15" i="38"/>
  <c r="BF14" i="38"/>
  <c r="BF13" i="38"/>
  <c r="BF12" i="38"/>
  <c r="BF11" i="38"/>
  <c r="BF10" i="38"/>
  <c r="BF9" i="38"/>
  <c r="BF8" i="38"/>
  <c r="BF7" i="38"/>
  <c r="BF6" i="38"/>
  <c r="BF5" i="38"/>
  <c r="BF4" i="38"/>
  <c r="BF3" i="38"/>
  <c r="BF2" i="38"/>
  <c r="P2" i="45"/>
  <c r="L2" i="45"/>
  <c r="F2" i="45"/>
  <c r="S2" i="45"/>
  <c r="O2" i="45"/>
  <c r="K2" i="45"/>
  <c r="R2" i="45"/>
  <c r="N2" i="45"/>
  <c r="J2" i="45"/>
  <c r="Q2" i="45"/>
  <c r="M2" i="45"/>
  <c r="G2" i="45"/>
  <c r="S2" i="44"/>
  <c r="O2" i="44"/>
  <c r="K2" i="44"/>
  <c r="R2" i="44"/>
  <c r="N2" i="44"/>
  <c r="J2" i="44"/>
  <c r="Q2" i="44"/>
  <c r="M2" i="44"/>
  <c r="G2" i="44"/>
  <c r="P2" i="44"/>
  <c r="L2" i="44"/>
  <c r="F2" i="44"/>
  <c r="S2" i="43"/>
  <c r="O2" i="43"/>
  <c r="K2" i="43"/>
  <c r="R2" i="43"/>
  <c r="N2" i="43"/>
  <c r="J2" i="43"/>
  <c r="Q2" i="43"/>
  <c r="M2" i="43"/>
  <c r="G2" i="43"/>
  <c r="P2" i="43"/>
  <c r="L2" i="43"/>
  <c r="F2" i="43"/>
  <c r="P2" i="42"/>
  <c r="S2" i="42"/>
  <c r="O2" i="42"/>
  <c r="K2" i="42"/>
  <c r="R2" i="42"/>
  <c r="J2" i="42"/>
  <c r="N2" i="42"/>
  <c r="Q2" i="42"/>
  <c r="M2" i="42"/>
  <c r="G2" i="42"/>
  <c r="L2" i="42"/>
  <c r="P15" i="45"/>
  <c r="L15" i="45"/>
  <c r="F15" i="45"/>
  <c r="S15" i="45"/>
  <c r="O15" i="45"/>
  <c r="K15" i="45"/>
  <c r="R15" i="45"/>
  <c r="N15" i="45"/>
  <c r="J15" i="45"/>
  <c r="Q15" i="45"/>
  <c r="M15" i="45"/>
  <c r="G15" i="45"/>
  <c r="Q15" i="44"/>
  <c r="M15" i="44"/>
  <c r="G15" i="44"/>
  <c r="P15" i="44"/>
  <c r="L15" i="44"/>
  <c r="F15" i="44"/>
  <c r="S15" i="44"/>
  <c r="O15" i="44"/>
  <c r="K15" i="44"/>
  <c r="R15" i="44"/>
  <c r="N15" i="44"/>
  <c r="J15" i="44"/>
  <c r="R15" i="43"/>
  <c r="N15" i="43"/>
  <c r="J15" i="43"/>
  <c r="Q15" i="43"/>
  <c r="M15" i="43"/>
  <c r="G15" i="43"/>
  <c r="P15" i="43"/>
  <c r="L15" i="43"/>
  <c r="F15" i="43"/>
  <c r="S15" i="43"/>
  <c r="O15" i="43"/>
  <c r="K15" i="43"/>
  <c r="R15" i="42"/>
  <c r="N15" i="42"/>
  <c r="J15" i="42"/>
  <c r="Q15" i="42"/>
  <c r="M15" i="42"/>
  <c r="G15" i="42"/>
  <c r="P15" i="42"/>
  <c r="L15" i="42"/>
  <c r="S15" i="42"/>
  <c r="O15" i="42"/>
  <c r="K15" i="42"/>
  <c r="S30" i="45"/>
  <c r="O30" i="45"/>
  <c r="K30" i="45"/>
  <c r="R30" i="45"/>
  <c r="N30" i="45"/>
  <c r="J30" i="45"/>
  <c r="Q30" i="45"/>
  <c r="M30" i="45"/>
  <c r="G30" i="45"/>
  <c r="F30" i="45"/>
  <c r="P30" i="45"/>
  <c r="L30" i="45"/>
  <c r="R30" i="44"/>
  <c r="N30" i="44"/>
  <c r="J30" i="44"/>
  <c r="Q30" i="44"/>
  <c r="M30" i="44"/>
  <c r="G30" i="44"/>
  <c r="P30" i="44"/>
  <c r="L30" i="44"/>
  <c r="F30" i="44"/>
  <c r="S30" i="44"/>
  <c r="O30" i="44"/>
  <c r="K30" i="44"/>
  <c r="R30" i="43"/>
  <c r="N30" i="43"/>
  <c r="J30" i="43"/>
  <c r="Q30" i="43"/>
  <c r="M30" i="43"/>
  <c r="G30" i="43"/>
  <c r="P30" i="43"/>
  <c r="L30" i="43"/>
  <c r="F30" i="43"/>
  <c r="S30" i="43"/>
  <c r="O30" i="43"/>
  <c r="K30" i="43"/>
  <c r="P30" i="42"/>
  <c r="L30" i="42"/>
  <c r="S30" i="42"/>
  <c r="O30" i="42"/>
  <c r="K30" i="42"/>
  <c r="R30" i="42"/>
  <c r="N30" i="42"/>
  <c r="J30" i="42"/>
  <c r="Q30" i="42"/>
  <c r="M30" i="42"/>
  <c r="G30" i="42"/>
  <c r="R16" i="45"/>
  <c r="N16" i="45"/>
  <c r="J16" i="45"/>
  <c r="Q16" i="45"/>
  <c r="M16" i="45"/>
  <c r="G16" i="45"/>
  <c r="P16" i="45"/>
  <c r="L16" i="45"/>
  <c r="F16" i="45"/>
  <c r="S16" i="45"/>
  <c r="O16" i="45"/>
  <c r="K16" i="45"/>
  <c r="S16" i="44"/>
  <c r="O16" i="44"/>
  <c r="K16" i="44"/>
  <c r="R16" i="44"/>
  <c r="N16" i="44"/>
  <c r="J16" i="44"/>
  <c r="Q16" i="44"/>
  <c r="M16" i="44"/>
  <c r="G16" i="44"/>
  <c r="P16" i="44"/>
  <c r="L16" i="44"/>
  <c r="F16" i="44"/>
  <c r="P16" i="43"/>
  <c r="L16" i="43"/>
  <c r="F16" i="43"/>
  <c r="S16" i="43"/>
  <c r="O16" i="43"/>
  <c r="K16" i="43"/>
  <c r="R16" i="43"/>
  <c r="N16" i="43"/>
  <c r="J16" i="43"/>
  <c r="Q16" i="43"/>
  <c r="M16" i="43"/>
  <c r="G16" i="43"/>
  <c r="P16" i="42"/>
  <c r="L16" i="42"/>
  <c r="S16" i="42"/>
  <c r="O16" i="42"/>
  <c r="K16" i="42"/>
  <c r="R16" i="42"/>
  <c r="N16" i="42"/>
  <c r="J16" i="42"/>
  <c r="Q16" i="42"/>
  <c r="M16" i="42"/>
  <c r="G16" i="42"/>
  <c r="R21" i="45"/>
  <c r="N21" i="45"/>
  <c r="J21" i="45"/>
  <c r="Q21" i="45"/>
  <c r="M21" i="45"/>
  <c r="G21" i="45"/>
  <c r="P21" i="45"/>
  <c r="L21" i="45"/>
  <c r="F21" i="45"/>
  <c r="S21" i="45"/>
  <c r="O21" i="45"/>
  <c r="K21" i="45"/>
  <c r="S21" i="44"/>
  <c r="O21" i="44"/>
  <c r="K21" i="44"/>
  <c r="R21" i="44"/>
  <c r="N21" i="44"/>
  <c r="J21" i="44"/>
  <c r="Q21" i="44"/>
  <c r="M21" i="44"/>
  <c r="G21" i="44"/>
  <c r="P21" i="44"/>
  <c r="L21" i="44"/>
  <c r="F21" i="44"/>
  <c r="P21" i="43"/>
  <c r="L21" i="43"/>
  <c r="F21" i="43"/>
  <c r="S21" i="43"/>
  <c r="O21" i="43"/>
  <c r="K21" i="43"/>
  <c r="R21" i="43"/>
  <c r="N21" i="43"/>
  <c r="J21" i="43"/>
  <c r="Q21" i="43"/>
  <c r="M21" i="43"/>
  <c r="G21" i="43"/>
  <c r="P21" i="42"/>
  <c r="L21" i="42"/>
  <c r="S21" i="42"/>
  <c r="O21" i="42"/>
  <c r="K21" i="42"/>
  <c r="R21" i="42"/>
  <c r="N21" i="42"/>
  <c r="J21" i="42"/>
  <c r="Q21" i="42"/>
  <c r="M21" i="42"/>
  <c r="G21" i="42"/>
  <c r="P24" i="45"/>
  <c r="L24" i="45"/>
  <c r="F24" i="45"/>
  <c r="S24" i="45"/>
  <c r="O24" i="45"/>
  <c r="K24" i="45"/>
  <c r="R24" i="45"/>
  <c r="N24" i="45"/>
  <c r="J24" i="45"/>
  <c r="Q24" i="45"/>
  <c r="M24" i="45"/>
  <c r="G24" i="45"/>
  <c r="S24" i="44"/>
  <c r="O24" i="44"/>
  <c r="K24" i="44"/>
  <c r="R24" i="44"/>
  <c r="N24" i="44"/>
  <c r="J24" i="44"/>
  <c r="Q24" i="44"/>
  <c r="M24" i="44"/>
  <c r="G24" i="44"/>
  <c r="P24" i="44"/>
  <c r="L24" i="44"/>
  <c r="F24" i="44"/>
  <c r="P24" i="43"/>
  <c r="L24" i="43"/>
  <c r="F24" i="43"/>
  <c r="S24" i="43"/>
  <c r="O24" i="43"/>
  <c r="K24" i="43"/>
  <c r="R24" i="43"/>
  <c r="N24" i="43"/>
  <c r="J24" i="43"/>
  <c r="Q24" i="43"/>
  <c r="M24" i="43"/>
  <c r="G24" i="43"/>
  <c r="P24" i="42"/>
  <c r="L24" i="42"/>
  <c r="S24" i="42"/>
  <c r="O24" i="42"/>
  <c r="K24" i="42"/>
  <c r="R24" i="42"/>
  <c r="N24" i="42"/>
  <c r="J24" i="42"/>
  <c r="Q24" i="42"/>
  <c r="M24" i="42"/>
  <c r="G24" i="42"/>
  <c r="Q28" i="45"/>
  <c r="M28" i="45"/>
  <c r="G28" i="45"/>
  <c r="P28" i="45"/>
  <c r="L28" i="45"/>
  <c r="F28" i="45"/>
  <c r="S28" i="45"/>
  <c r="O28" i="45"/>
  <c r="K28" i="45"/>
  <c r="R28" i="45"/>
  <c r="N28" i="45"/>
  <c r="J28" i="45"/>
  <c r="P28" i="44"/>
  <c r="L28" i="44"/>
  <c r="F28" i="44"/>
  <c r="S28" i="44"/>
  <c r="O28" i="44"/>
  <c r="K28" i="44"/>
  <c r="R28" i="44"/>
  <c r="N28" i="44"/>
  <c r="J28" i="44"/>
  <c r="Q28" i="44"/>
  <c r="M28" i="44"/>
  <c r="G28" i="44"/>
  <c r="P28" i="43"/>
  <c r="L28" i="43"/>
  <c r="F28" i="43"/>
  <c r="S28" i="43"/>
  <c r="O28" i="43"/>
  <c r="K28" i="43"/>
  <c r="R28" i="43"/>
  <c r="N28" i="43"/>
  <c r="J28" i="43"/>
  <c r="Q28" i="43"/>
  <c r="M28" i="43"/>
  <c r="G28" i="43"/>
  <c r="R28" i="42"/>
  <c r="N28" i="42"/>
  <c r="J28" i="42"/>
  <c r="Q28" i="42"/>
  <c r="M28" i="42"/>
  <c r="G28" i="42"/>
  <c r="P28" i="42"/>
  <c r="L28" i="42"/>
  <c r="S28" i="42"/>
  <c r="O28" i="42"/>
  <c r="K28" i="42"/>
  <c r="D28" i="42"/>
  <c r="D26" i="42"/>
  <c r="D30" i="42"/>
  <c r="D29" i="42"/>
  <c r="D27" i="42"/>
  <c r="D23" i="42"/>
  <c r="D20" i="42"/>
  <c r="D18" i="42"/>
  <c r="D17" i="42"/>
  <c r="D15" i="42"/>
  <c r="D14" i="42"/>
  <c r="D13" i="42"/>
  <c r="D8" i="42"/>
  <c r="D6" i="42"/>
  <c r="D4" i="42"/>
  <c r="D25" i="42"/>
  <c r="D24" i="42"/>
  <c r="D22" i="42"/>
  <c r="D21" i="42"/>
  <c r="D19" i="42"/>
  <c r="D16" i="42"/>
  <c r="D12" i="42"/>
  <c r="D11" i="42"/>
  <c r="D10" i="42"/>
  <c r="D9" i="42"/>
  <c r="D7" i="42"/>
  <c r="D5" i="42"/>
  <c r="D3" i="42"/>
  <c r="D2" i="42"/>
  <c r="P5" i="45"/>
  <c r="L5" i="45"/>
  <c r="F5" i="45"/>
  <c r="S5" i="45"/>
  <c r="O5" i="45"/>
  <c r="K5" i="45"/>
  <c r="R5" i="45"/>
  <c r="N5" i="45"/>
  <c r="J5" i="45"/>
  <c r="Q5" i="45"/>
  <c r="M5" i="45"/>
  <c r="G5" i="45"/>
  <c r="R5" i="44"/>
  <c r="N5" i="44"/>
  <c r="J5" i="44"/>
  <c r="P5" i="44"/>
  <c r="K5" i="44"/>
  <c r="O5" i="44"/>
  <c r="G5" i="44"/>
  <c r="S5" i="44"/>
  <c r="M5" i="44"/>
  <c r="F5" i="44"/>
  <c r="Q5" i="44"/>
  <c r="L5" i="44"/>
  <c r="S5" i="43"/>
  <c r="O5" i="43"/>
  <c r="K5" i="43"/>
  <c r="R5" i="43"/>
  <c r="N5" i="43"/>
  <c r="J5" i="43"/>
  <c r="Q5" i="43"/>
  <c r="M5" i="43"/>
  <c r="G5" i="43"/>
  <c r="P5" i="43"/>
  <c r="L5" i="43"/>
  <c r="F5" i="43"/>
  <c r="P5" i="42"/>
  <c r="L5" i="42"/>
  <c r="R5" i="42"/>
  <c r="N5" i="42"/>
  <c r="J5" i="42"/>
  <c r="M5" i="42"/>
  <c r="S5" i="42"/>
  <c r="K5" i="42"/>
  <c r="Q5" i="42"/>
  <c r="G5" i="42"/>
  <c r="O5" i="42"/>
  <c r="S10" i="45"/>
  <c r="O10" i="45"/>
  <c r="K10" i="45"/>
  <c r="R10" i="45"/>
  <c r="N10" i="45"/>
  <c r="J10" i="45"/>
  <c r="Q10" i="45"/>
  <c r="M10" i="45"/>
  <c r="G10" i="45"/>
  <c r="P10" i="45"/>
  <c r="L10" i="45"/>
  <c r="F10" i="45"/>
  <c r="Q10" i="44"/>
  <c r="M10" i="44"/>
  <c r="G10" i="44"/>
  <c r="P10" i="44"/>
  <c r="L10" i="44"/>
  <c r="F10" i="44"/>
  <c r="S10" i="44"/>
  <c r="O10" i="44"/>
  <c r="K10" i="44"/>
  <c r="R10" i="44"/>
  <c r="N10" i="44"/>
  <c r="J10" i="44"/>
  <c r="S10" i="43"/>
  <c r="O10" i="43"/>
  <c r="K10" i="43"/>
  <c r="R10" i="43"/>
  <c r="N10" i="43"/>
  <c r="J10" i="43"/>
  <c r="Q10" i="43"/>
  <c r="M10" i="43"/>
  <c r="G10" i="43"/>
  <c r="P10" i="43"/>
  <c r="L10" i="43"/>
  <c r="F10" i="43"/>
  <c r="P10" i="42"/>
  <c r="L10" i="42"/>
  <c r="S10" i="42"/>
  <c r="O10" i="42"/>
  <c r="K10" i="42"/>
  <c r="R10" i="42"/>
  <c r="N10" i="42"/>
  <c r="J10" i="42"/>
  <c r="Q10" i="42"/>
  <c r="M10" i="42"/>
  <c r="G10" i="42"/>
  <c r="P20" i="45"/>
  <c r="L20" i="45"/>
  <c r="F20" i="45"/>
  <c r="S20" i="45"/>
  <c r="O20" i="45"/>
  <c r="K20" i="45"/>
  <c r="R20" i="45"/>
  <c r="N20" i="45"/>
  <c r="J20" i="45"/>
  <c r="Q20" i="45"/>
  <c r="M20" i="45"/>
  <c r="G20" i="45"/>
  <c r="Q20" i="44"/>
  <c r="M20" i="44"/>
  <c r="G20" i="44"/>
  <c r="P20" i="44"/>
  <c r="L20" i="44"/>
  <c r="F20" i="44"/>
  <c r="S20" i="44"/>
  <c r="O20" i="44"/>
  <c r="K20" i="44"/>
  <c r="R20" i="44"/>
  <c r="N20" i="44"/>
  <c r="J20" i="44"/>
  <c r="R20" i="43"/>
  <c r="N20" i="43"/>
  <c r="J20" i="43"/>
  <c r="Q20" i="43"/>
  <c r="M20" i="43"/>
  <c r="G20" i="43"/>
  <c r="P20" i="43"/>
  <c r="L20" i="43"/>
  <c r="F20" i="43"/>
  <c r="S20" i="43"/>
  <c r="O20" i="43"/>
  <c r="K20" i="43"/>
  <c r="R20" i="42"/>
  <c r="N20" i="42"/>
  <c r="J20" i="42"/>
  <c r="Q20" i="42"/>
  <c r="M20" i="42"/>
  <c r="G20" i="42"/>
  <c r="P20" i="42"/>
  <c r="L20" i="42"/>
  <c r="S20" i="42"/>
  <c r="O20" i="42"/>
  <c r="K20" i="42"/>
  <c r="D30" i="45"/>
  <c r="D29" i="45"/>
  <c r="D27" i="45"/>
  <c r="D26" i="45"/>
  <c r="D25" i="45"/>
  <c r="D24" i="45"/>
  <c r="D28" i="45"/>
  <c r="D22" i="45"/>
  <c r="D21" i="45"/>
  <c r="D19" i="45"/>
  <c r="D16" i="45"/>
  <c r="D20" i="45"/>
  <c r="D18" i="45"/>
  <c r="D17" i="45"/>
  <c r="D15" i="45"/>
  <c r="D23" i="45"/>
  <c r="D14" i="45"/>
  <c r="D13" i="45"/>
  <c r="D12" i="45"/>
  <c r="D11" i="45"/>
  <c r="D10" i="45"/>
  <c r="D8" i="45"/>
  <c r="D6" i="45"/>
  <c r="D4" i="45"/>
  <c r="D3" i="45"/>
  <c r="D9" i="45"/>
  <c r="D7" i="45"/>
  <c r="D5" i="45"/>
  <c r="D2" i="45"/>
  <c r="P7" i="45"/>
  <c r="L7" i="45"/>
  <c r="F7" i="45"/>
  <c r="S7" i="45"/>
  <c r="O7" i="45"/>
  <c r="K7" i="45"/>
  <c r="R7" i="45"/>
  <c r="N7" i="45"/>
  <c r="J7" i="45"/>
  <c r="Q7" i="45"/>
  <c r="M7" i="45"/>
  <c r="G7" i="45"/>
  <c r="Q7" i="44"/>
  <c r="M7" i="44"/>
  <c r="G7" i="44"/>
  <c r="P7" i="44"/>
  <c r="L7" i="44"/>
  <c r="F7" i="44"/>
  <c r="S7" i="44"/>
  <c r="O7" i="44"/>
  <c r="K7" i="44"/>
  <c r="R7" i="44"/>
  <c r="N7" i="44"/>
  <c r="J7" i="44"/>
  <c r="S7" i="43"/>
  <c r="O7" i="43"/>
  <c r="K7" i="43"/>
  <c r="R7" i="43"/>
  <c r="N7" i="43"/>
  <c r="J7" i="43"/>
  <c r="Q7" i="43"/>
  <c r="M7" i="43"/>
  <c r="G7" i="43"/>
  <c r="P7" i="43"/>
  <c r="L7" i="43"/>
  <c r="F7" i="43"/>
  <c r="P7" i="42"/>
  <c r="L7" i="42"/>
  <c r="S7" i="42"/>
  <c r="O7" i="42"/>
  <c r="K7" i="42"/>
  <c r="R7" i="42"/>
  <c r="N7" i="42"/>
  <c r="J7" i="42"/>
  <c r="Q7" i="42"/>
  <c r="M7" i="42"/>
  <c r="G7" i="42"/>
  <c r="S11" i="45"/>
  <c r="O11" i="45"/>
  <c r="K11" i="45"/>
  <c r="R11" i="45"/>
  <c r="N11" i="45"/>
  <c r="J11" i="45"/>
  <c r="Q11" i="45"/>
  <c r="M11" i="45"/>
  <c r="G11" i="45"/>
  <c r="P11" i="45"/>
  <c r="L11" i="45"/>
  <c r="F11" i="45"/>
  <c r="Q11" i="44"/>
  <c r="M11" i="44"/>
  <c r="G11" i="44"/>
  <c r="P11" i="44"/>
  <c r="L11" i="44"/>
  <c r="F11" i="44"/>
  <c r="S11" i="44"/>
  <c r="O11" i="44"/>
  <c r="K11" i="44"/>
  <c r="R11" i="44"/>
  <c r="N11" i="44"/>
  <c r="J11" i="44"/>
  <c r="S11" i="43"/>
  <c r="O11" i="43"/>
  <c r="K11" i="43"/>
  <c r="R11" i="43"/>
  <c r="N11" i="43"/>
  <c r="J11" i="43"/>
  <c r="Q11" i="43"/>
  <c r="M11" i="43"/>
  <c r="G11" i="43"/>
  <c r="P11" i="43"/>
  <c r="L11" i="43"/>
  <c r="F11" i="43"/>
  <c r="P11" i="42"/>
  <c r="L11" i="42"/>
  <c r="S11" i="42"/>
  <c r="O11" i="42"/>
  <c r="K11" i="42"/>
  <c r="R11" i="42"/>
  <c r="N11" i="42"/>
  <c r="J11" i="42"/>
  <c r="Q11" i="42"/>
  <c r="M11" i="42"/>
  <c r="G11" i="42"/>
  <c r="S12" i="45"/>
  <c r="O12" i="45"/>
  <c r="K12" i="45"/>
  <c r="R12" i="45"/>
  <c r="N12" i="45"/>
  <c r="J12" i="45"/>
  <c r="Q12" i="45"/>
  <c r="M12" i="45"/>
  <c r="G12" i="45"/>
  <c r="P12" i="45"/>
  <c r="L12" i="45"/>
  <c r="F12" i="45"/>
  <c r="Q12" i="44"/>
  <c r="M12" i="44"/>
  <c r="G12" i="44"/>
  <c r="P12" i="44"/>
  <c r="L12" i="44"/>
  <c r="F12" i="44"/>
  <c r="S12" i="44"/>
  <c r="O12" i="44"/>
  <c r="K12" i="44"/>
  <c r="R12" i="44"/>
  <c r="N12" i="44"/>
  <c r="J12" i="44"/>
  <c r="S12" i="43"/>
  <c r="O12" i="43"/>
  <c r="K12" i="43"/>
  <c r="R12" i="43"/>
  <c r="N12" i="43"/>
  <c r="J12" i="43"/>
  <c r="Q12" i="43"/>
  <c r="M12" i="43"/>
  <c r="G12" i="43"/>
  <c r="P12" i="43"/>
  <c r="L12" i="43"/>
  <c r="F12" i="43"/>
  <c r="P12" i="42"/>
  <c r="L12" i="42"/>
  <c r="S12" i="42"/>
  <c r="O12" i="42"/>
  <c r="K12" i="42"/>
  <c r="R12" i="42"/>
  <c r="N12" i="42"/>
  <c r="J12" i="42"/>
  <c r="Q12" i="42"/>
  <c r="M12" i="42"/>
  <c r="G12" i="42"/>
  <c r="S13" i="45"/>
  <c r="O13" i="45"/>
  <c r="K13" i="45"/>
  <c r="R13" i="45"/>
  <c r="N13" i="45"/>
  <c r="J13" i="45"/>
  <c r="Q13" i="45"/>
  <c r="M13" i="45"/>
  <c r="G13" i="45"/>
  <c r="P13" i="45"/>
  <c r="L13" i="45"/>
  <c r="F13" i="45"/>
  <c r="Q13" i="44"/>
  <c r="M13" i="44"/>
  <c r="G13" i="44"/>
  <c r="P13" i="44"/>
  <c r="L13" i="44"/>
  <c r="F13" i="44"/>
  <c r="S13" i="44"/>
  <c r="O13" i="44"/>
  <c r="K13" i="44"/>
  <c r="R13" i="44"/>
  <c r="N13" i="44"/>
  <c r="J13" i="44"/>
  <c r="R13" i="43"/>
  <c r="N13" i="43"/>
  <c r="J13" i="43"/>
  <c r="Q13" i="43"/>
  <c r="M13" i="43"/>
  <c r="G13" i="43"/>
  <c r="P13" i="43"/>
  <c r="L13" i="43"/>
  <c r="F13" i="43"/>
  <c r="S13" i="43"/>
  <c r="O13" i="43"/>
  <c r="K13" i="43"/>
  <c r="R13" i="42"/>
  <c r="N13" i="42"/>
  <c r="J13" i="42"/>
  <c r="Q13" i="42"/>
  <c r="M13" i="42"/>
  <c r="G13" i="42"/>
  <c r="P13" i="42"/>
  <c r="L13" i="42"/>
  <c r="S13" i="42"/>
  <c r="O13" i="42"/>
  <c r="K13" i="42"/>
  <c r="S14" i="45"/>
  <c r="O14" i="45"/>
  <c r="K14" i="45"/>
  <c r="Q14" i="45"/>
  <c r="M14" i="45"/>
  <c r="G14" i="45"/>
  <c r="N14" i="45"/>
  <c r="L14" i="45"/>
  <c r="R14" i="45"/>
  <c r="J14" i="45"/>
  <c r="P14" i="45"/>
  <c r="F14" i="45"/>
  <c r="Q14" i="44"/>
  <c r="M14" i="44"/>
  <c r="G14" i="44"/>
  <c r="P14" i="44"/>
  <c r="L14" i="44"/>
  <c r="F14" i="44"/>
  <c r="S14" i="44"/>
  <c r="O14" i="44"/>
  <c r="K14" i="44"/>
  <c r="R14" i="44"/>
  <c r="N14" i="44"/>
  <c r="J14" i="44"/>
  <c r="R14" i="43"/>
  <c r="N14" i="43"/>
  <c r="J14" i="43"/>
  <c r="Q14" i="43"/>
  <c r="M14" i="43"/>
  <c r="G14" i="43"/>
  <c r="P14" i="43"/>
  <c r="L14" i="43"/>
  <c r="F14" i="43"/>
  <c r="S14" i="43"/>
  <c r="O14" i="43"/>
  <c r="K14" i="43"/>
  <c r="R14" i="42"/>
  <c r="N14" i="42"/>
  <c r="J14" i="42"/>
  <c r="Q14" i="42"/>
  <c r="M14" i="42"/>
  <c r="G14" i="42"/>
  <c r="P14" i="42"/>
  <c r="L14" i="42"/>
  <c r="S14" i="42"/>
  <c r="O14" i="42"/>
  <c r="K14" i="42"/>
  <c r="P17" i="45"/>
  <c r="L17" i="45"/>
  <c r="F17" i="45"/>
  <c r="S17" i="45"/>
  <c r="O17" i="45"/>
  <c r="K17" i="45"/>
  <c r="R17" i="45"/>
  <c r="N17" i="45"/>
  <c r="J17" i="45"/>
  <c r="Q17" i="45"/>
  <c r="M17" i="45"/>
  <c r="G17" i="45"/>
  <c r="Q17" i="44"/>
  <c r="M17" i="44"/>
  <c r="G17" i="44"/>
  <c r="P17" i="44"/>
  <c r="L17" i="44"/>
  <c r="F17" i="44"/>
  <c r="S17" i="44"/>
  <c r="O17" i="44"/>
  <c r="K17" i="44"/>
  <c r="R17" i="44"/>
  <c r="N17" i="44"/>
  <c r="J17" i="44"/>
  <c r="R17" i="43"/>
  <c r="N17" i="43"/>
  <c r="J17" i="43"/>
  <c r="Q17" i="43"/>
  <c r="M17" i="43"/>
  <c r="G17" i="43"/>
  <c r="P17" i="43"/>
  <c r="L17" i="43"/>
  <c r="F17" i="43"/>
  <c r="S17" i="43"/>
  <c r="O17" i="43"/>
  <c r="K17" i="43"/>
  <c r="R17" i="42"/>
  <c r="N17" i="42"/>
  <c r="J17" i="42"/>
  <c r="Q17" i="42"/>
  <c r="M17" i="42"/>
  <c r="G17" i="42"/>
  <c r="P17" i="42"/>
  <c r="L17" i="42"/>
  <c r="S17" i="42"/>
  <c r="O17" i="42"/>
  <c r="K17" i="42"/>
  <c r="P18" i="45"/>
  <c r="L18" i="45"/>
  <c r="F18" i="45"/>
  <c r="S18" i="45"/>
  <c r="O18" i="45"/>
  <c r="K18" i="45"/>
  <c r="R18" i="45"/>
  <c r="N18" i="45"/>
  <c r="J18" i="45"/>
  <c r="Q18" i="45"/>
  <c r="M18" i="45"/>
  <c r="G18" i="45"/>
  <c r="Q18" i="44"/>
  <c r="M18" i="44"/>
  <c r="G18" i="44"/>
  <c r="P18" i="44"/>
  <c r="L18" i="44"/>
  <c r="F18" i="44"/>
  <c r="S18" i="44"/>
  <c r="O18" i="44"/>
  <c r="K18" i="44"/>
  <c r="R18" i="44"/>
  <c r="N18" i="44"/>
  <c r="J18" i="44"/>
  <c r="R18" i="43"/>
  <c r="N18" i="43"/>
  <c r="J18" i="43"/>
  <c r="Q18" i="43"/>
  <c r="M18" i="43"/>
  <c r="G18" i="43"/>
  <c r="P18" i="43"/>
  <c r="L18" i="43"/>
  <c r="F18" i="43"/>
  <c r="S18" i="43"/>
  <c r="O18" i="43"/>
  <c r="K18" i="43"/>
  <c r="R18" i="42"/>
  <c r="N18" i="42"/>
  <c r="J18" i="42"/>
  <c r="Q18" i="42"/>
  <c r="M18" i="42"/>
  <c r="G18" i="42"/>
  <c r="P18" i="42"/>
  <c r="L18" i="42"/>
  <c r="S18" i="42"/>
  <c r="O18" i="42"/>
  <c r="K18" i="42"/>
  <c r="S29" i="45"/>
  <c r="O29" i="45"/>
  <c r="K29" i="45"/>
  <c r="R29" i="45"/>
  <c r="N29" i="45"/>
  <c r="J29" i="45"/>
  <c r="Q29" i="45"/>
  <c r="M29" i="45"/>
  <c r="G29" i="45"/>
  <c r="P29" i="45"/>
  <c r="L29" i="45"/>
  <c r="F29" i="45"/>
  <c r="R29" i="44"/>
  <c r="N29" i="44"/>
  <c r="J29" i="44"/>
  <c r="Q29" i="44"/>
  <c r="M29" i="44"/>
  <c r="G29" i="44"/>
  <c r="P29" i="44"/>
  <c r="L29" i="44"/>
  <c r="F29" i="44"/>
  <c r="S29" i="44"/>
  <c r="O29" i="44"/>
  <c r="K29" i="44"/>
  <c r="R29" i="43"/>
  <c r="N29" i="43"/>
  <c r="J29" i="43"/>
  <c r="Q29" i="43"/>
  <c r="M29" i="43"/>
  <c r="G29" i="43"/>
  <c r="P29" i="43"/>
  <c r="L29" i="43"/>
  <c r="F29" i="43"/>
  <c r="S29" i="43"/>
  <c r="O29" i="43"/>
  <c r="K29" i="43"/>
  <c r="P29" i="42"/>
  <c r="L29" i="42"/>
  <c r="S29" i="42"/>
  <c r="O29" i="42"/>
  <c r="K29" i="42"/>
  <c r="R29" i="42"/>
  <c r="N29" i="42"/>
  <c r="J29" i="42"/>
  <c r="Q29" i="42"/>
  <c r="M29" i="42"/>
  <c r="G29" i="42"/>
  <c r="P9" i="45"/>
  <c r="L9" i="45"/>
  <c r="F9" i="45"/>
  <c r="S9" i="45"/>
  <c r="O9" i="45"/>
  <c r="K9" i="45"/>
  <c r="R9" i="45"/>
  <c r="N9" i="45"/>
  <c r="J9" i="45"/>
  <c r="Q9" i="45"/>
  <c r="M9" i="45"/>
  <c r="G9" i="45"/>
  <c r="Q9" i="44"/>
  <c r="M9" i="44"/>
  <c r="G9" i="44"/>
  <c r="P9" i="44"/>
  <c r="L9" i="44"/>
  <c r="F9" i="44"/>
  <c r="S9" i="44"/>
  <c r="O9" i="44"/>
  <c r="K9" i="44"/>
  <c r="R9" i="44"/>
  <c r="N9" i="44"/>
  <c r="J9" i="44"/>
  <c r="S9" i="43"/>
  <c r="O9" i="43"/>
  <c r="K9" i="43"/>
  <c r="R9" i="43"/>
  <c r="N9" i="43"/>
  <c r="J9" i="43"/>
  <c r="Q9" i="43"/>
  <c r="M9" i="43"/>
  <c r="G9" i="43"/>
  <c r="P9" i="43"/>
  <c r="L9" i="43"/>
  <c r="F9" i="43"/>
  <c r="P9" i="42"/>
  <c r="L9" i="42"/>
  <c r="S9" i="42"/>
  <c r="O9" i="42"/>
  <c r="K9" i="42"/>
  <c r="R9" i="42"/>
  <c r="N9" i="42"/>
  <c r="J9" i="42"/>
  <c r="Q9" i="42"/>
  <c r="M9" i="42"/>
  <c r="G9" i="42"/>
  <c r="P23" i="45"/>
  <c r="L23" i="45"/>
  <c r="F23" i="45"/>
  <c r="O23" i="45"/>
  <c r="J23" i="45"/>
  <c r="S23" i="45"/>
  <c r="N23" i="45"/>
  <c r="G23" i="45"/>
  <c r="R23" i="45"/>
  <c r="M23" i="45"/>
  <c r="Q23" i="45"/>
  <c r="K23" i="45"/>
  <c r="Q23" i="44"/>
  <c r="M23" i="44"/>
  <c r="G23" i="44"/>
  <c r="P23" i="44"/>
  <c r="L23" i="44"/>
  <c r="F23" i="44"/>
  <c r="S23" i="44"/>
  <c r="O23" i="44"/>
  <c r="K23" i="44"/>
  <c r="R23" i="44"/>
  <c r="N23" i="44"/>
  <c r="J23" i="44"/>
  <c r="R23" i="43"/>
  <c r="N23" i="43"/>
  <c r="J23" i="43"/>
  <c r="Q23" i="43"/>
  <c r="M23" i="43"/>
  <c r="G23" i="43"/>
  <c r="P23" i="43"/>
  <c r="L23" i="43"/>
  <c r="F23" i="43"/>
  <c r="S23" i="43"/>
  <c r="O23" i="43"/>
  <c r="K23" i="43"/>
  <c r="R23" i="42"/>
  <c r="N23" i="42"/>
  <c r="J23" i="42"/>
  <c r="Q23" i="42"/>
  <c r="M23" i="42"/>
  <c r="G23" i="42"/>
  <c r="P23" i="42"/>
  <c r="L23" i="42"/>
  <c r="S23" i="42"/>
  <c r="O23" i="42"/>
  <c r="K23" i="42"/>
  <c r="S27" i="45"/>
  <c r="O27" i="45"/>
  <c r="K27" i="45"/>
  <c r="R27" i="45"/>
  <c r="N27" i="45"/>
  <c r="J27" i="45"/>
  <c r="Q27" i="45"/>
  <c r="M27" i="45"/>
  <c r="G27" i="45"/>
  <c r="P27" i="45"/>
  <c r="L27" i="45"/>
  <c r="F27" i="45"/>
  <c r="R27" i="44"/>
  <c r="N27" i="44"/>
  <c r="J27" i="44"/>
  <c r="Q27" i="44"/>
  <c r="M27" i="44"/>
  <c r="G27" i="44"/>
  <c r="P27" i="44"/>
  <c r="L27" i="44"/>
  <c r="F27" i="44"/>
  <c r="S27" i="44"/>
  <c r="O27" i="44"/>
  <c r="K27" i="44"/>
  <c r="R27" i="43"/>
  <c r="N27" i="43"/>
  <c r="J27" i="43"/>
  <c r="Q27" i="43"/>
  <c r="M27" i="43"/>
  <c r="G27" i="43"/>
  <c r="P27" i="43"/>
  <c r="L27" i="43"/>
  <c r="F27" i="43"/>
  <c r="S27" i="43"/>
  <c r="O27" i="43"/>
  <c r="K27" i="43"/>
  <c r="P27" i="42"/>
  <c r="L27" i="42"/>
  <c r="S27" i="42"/>
  <c r="O27" i="42"/>
  <c r="K27" i="42"/>
  <c r="R27" i="42"/>
  <c r="N27" i="42"/>
  <c r="J27" i="42"/>
  <c r="Q27" i="42"/>
  <c r="M27" i="42"/>
  <c r="G27" i="42"/>
  <c r="F30" i="42"/>
  <c r="F29" i="42"/>
  <c r="F27" i="42"/>
  <c r="F28" i="42"/>
  <c r="F26" i="42"/>
  <c r="F25" i="42"/>
  <c r="F24" i="42"/>
  <c r="F22" i="42"/>
  <c r="F21" i="42"/>
  <c r="F19" i="42"/>
  <c r="F16" i="42"/>
  <c r="F12" i="42"/>
  <c r="F11" i="42"/>
  <c r="F10" i="42"/>
  <c r="F9" i="42"/>
  <c r="F7" i="42"/>
  <c r="F5" i="42"/>
  <c r="F23" i="42"/>
  <c r="F20" i="42"/>
  <c r="F18" i="42"/>
  <c r="F17" i="42"/>
  <c r="F15" i="42"/>
  <c r="F14" i="42"/>
  <c r="F13" i="42"/>
  <c r="F8" i="42"/>
  <c r="F6" i="42"/>
  <c r="F4" i="42"/>
  <c r="F2" i="42"/>
  <c r="F3" i="42"/>
  <c r="R3" i="45"/>
  <c r="N3" i="45"/>
  <c r="J3" i="45"/>
  <c r="Q3" i="45"/>
  <c r="M3" i="45"/>
  <c r="G3" i="45"/>
  <c r="P3" i="45"/>
  <c r="L3" i="45"/>
  <c r="F3" i="45"/>
  <c r="S3" i="45"/>
  <c r="O3" i="45"/>
  <c r="K3" i="45"/>
  <c r="Q3" i="44"/>
  <c r="M3" i="44"/>
  <c r="G3" i="44"/>
  <c r="P3" i="44"/>
  <c r="L3" i="44"/>
  <c r="F3" i="44"/>
  <c r="S3" i="44"/>
  <c r="O3" i="44"/>
  <c r="K3" i="44"/>
  <c r="R3" i="44"/>
  <c r="N3" i="44"/>
  <c r="J3" i="44"/>
  <c r="Q3" i="43"/>
  <c r="M3" i="43"/>
  <c r="G3" i="43"/>
  <c r="P3" i="43"/>
  <c r="L3" i="43"/>
  <c r="F3" i="43"/>
  <c r="S3" i="43"/>
  <c r="O3" i="43"/>
  <c r="K3" i="43"/>
  <c r="R3" i="43"/>
  <c r="N3" i="43"/>
  <c r="J3" i="43"/>
  <c r="P3" i="42"/>
  <c r="L3" i="42"/>
  <c r="O3" i="42"/>
  <c r="J3" i="42"/>
  <c r="S3" i="42"/>
  <c r="N3" i="42"/>
  <c r="G3" i="42"/>
  <c r="R3" i="42"/>
  <c r="M3" i="42"/>
  <c r="Q3" i="42"/>
  <c r="K3" i="42"/>
  <c r="R4" i="45"/>
  <c r="N4" i="45"/>
  <c r="J4" i="45"/>
  <c r="Q4" i="45"/>
  <c r="M4" i="45"/>
  <c r="G4" i="45"/>
  <c r="P4" i="45"/>
  <c r="L4" i="45"/>
  <c r="F4" i="45"/>
  <c r="S4" i="45"/>
  <c r="O4" i="45"/>
  <c r="K4" i="45"/>
  <c r="P4" i="44"/>
  <c r="L4" i="44"/>
  <c r="F4" i="44"/>
  <c r="S4" i="44"/>
  <c r="N4" i="44"/>
  <c r="G4" i="44"/>
  <c r="R4" i="44"/>
  <c r="M4" i="44"/>
  <c r="Q4" i="44"/>
  <c r="K4" i="44"/>
  <c r="O4" i="44"/>
  <c r="J4" i="44"/>
  <c r="Q4" i="43"/>
  <c r="M4" i="43"/>
  <c r="G4" i="43"/>
  <c r="P4" i="43"/>
  <c r="L4" i="43"/>
  <c r="F4" i="43"/>
  <c r="S4" i="43"/>
  <c r="O4" i="43"/>
  <c r="K4" i="43"/>
  <c r="R4" i="43"/>
  <c r="N4" i="43"/>
  <c r="J4" i="43"/>
  <c r="R4" i="42"/>
  <c r="N4" i="42"/>
  <c r="J4" i="42"/>
  <c r="P4" i="42"/>
  <c r="L4" i="42"/>
  <c r="S4" i="42"/>
  <c r="K4" i="42"/>
  <c r="Q4" i="42"/>
  <c r="G4" i="42"/>
  <c r="O4" i="42"/>
  <c r="M4" i="42"/>
  <c r="R6" i="45"/>
  <c r="N6" i="45"/>
  <c r="J6" i="45"/>
  <c r="Q6" i="45"/>
  <c r="M6" i="45"/>
  <c r="G6" i="45"/>
  <c r="P6" i="45"/>
  <c r="L6" i="45"/>
  <c r="F6" i="45"/>
  <c r="S6" i="45"/>
  <c r="O6" i="45"/>
  <c r="K6" i="45"/>
  <c r="R6" i="44"/>
  <c r="N6" i="44"/>
  <c r="J6" i="44"/>
  <c r="Q6" i="44"/>
  <c r="M6" i="44"/>
  <c r="G6" i="44"/>
  <c r="P6" i="44"/>
  <c r="L6" i="44"/>
  <c r="F6" i="44"/>
  <c r="S6" i="44"/>
  <c r="O6" i="44"/>
  <c r="K6" i="44"/>
  <c r="Q6" i="43"/>
  <c r="M6" i="43"/>
  <c r="G6" i="43"/>
  <c r="P6" i="43"/>
  <c r="L6" i="43"/>
  <c r="F6" i="43"/>
  <c r="S6" i="43"/>
  <c r="O6" i="43"/>
  <c r="K6" i="43"/>
  <c r="R6" i="43"/>
  <c r="N6" i="43"/>
  <c r="J6" i="43"/>
  <c r="R6" i="42"/>
  <c r="N6" i="42"/>
  <c r="J6" i="42"/>
  <c r="Q6" i="42"/>
  <c r="M6" i="42"/>
  <c r="G6" i="42"/>
  <c r="P6" i="42"/>
  <c r="L6" i="42"/>
  <c r="S6" i="42"/>
  <c r="O6" i="42"/>
  <c r="K6" i="42"/>
  <c r="R8" i="45"/>
  <c r="N8" i="45"/>
  <c r="J8" i="45"/>
  <c r="Q8" i="45"/>
  <c r="M8" i="45"/>
  <c r="G8" i="45"/>
  <c r="P8" i="45"/>
  <c r="L8" i="45"/>
  <c r="F8" i="45"/>
  <c r="S8" i="45"/>
  <c r="O8" i="45"/>
  <c r="K8" i="45"/>
  <c r="S8" i="44"/>
  <c r="O8" i="44"/>
  <c r="K8" i="44"/>
  <c r="R8" i="44"/>
  <c r="N8" i="44"/>
  <c r="J8" i="44"/>
  <c r="Q8" i="44"/>
  <c r="M8" i="44"/>
  <c r="G8" i="44"/>
  <c r="P8" i="44"/>
  <c r="L8" i="44"/>
  <c r="F8" i="44"/>
  <c r="Q8" i="43"/>
  <c r="M8" i="43"/>
  <c r="G8" i="43"/>
  <c r="P8" i="43"/>
  <c r="L8" i="43"/>
  <c r="F8" i="43"/>
  <c r="S8" i="43"/>
  <c r="O8" i="43"/>
  <c r="K8" i="43"/>
  <c r="R8" i="43"/>
  <c r="N8" i="43"/>
  <c r="J8" i="43"/>
  <c r="R8" i="42"/>
  <c r="N8" i="42"/>
  <c r="J8" i="42"/>
  <c r="Q8" i="42"/>
  <c r="M8" i="42"/>
  <c r="G8" i="42"/>
  <c r="P8" i="42"/>
  <c r="L8" i="42"/>
  <c r="S8" i="42"/>
  <c r="O8" i="42"/>
  <c r="K8" i="42"/>
  <c r="R19" i="45"/>
  <c r="N19" i="45"/>
  <c r="J19" i="45"/>
  <c r="Q19" i="45"/>
  <c r="M19" i="45"/>
  <c r="G19" i="45"/>
  <c r="P19" i="45"/>
  <c r="L19" i="45"/>
  <c r="F19" i="45"/>
  <c r="S19" i="45"/>
  <c r="O19" i="45"/>
  <c r="K19" i="45"/>
  <c r="S19" i="44"/>
  <c r="O19" i="44"/>
  <c r="K19" i="44"/>
  <c r="R19" i="44"/>
  <c r="N19" i="44"/>
  <c r="J19" i="44"/>
  <c r="Q19" i="44"/>
  <c r="M19" i="44"/>
  <c r="G19" i="44"/>
  <c r="P19" i="44"/>
  <c r="L19" i="44"/>
  <c r="F19" i="44"/>
  <c r="P19" i="43"/>
  <c r="L19" i="43"/>
  <c r="F19" i="43"/>
  <c r="S19" i="43"/>
  <c r="O19" i="43"/>
  <c r="K19" i="43"/>
  <c r="R19" i="43"/>
  <c r="N19" i="43"/>
  <c r="J19" i="43"/>
  <c r="Q19" i="43"/>
  <c r="M19" i="43"/>
  <c r="G19" i="43"/>
  <c r="P19" i="42"/>
  <c r="L19" i="42"/>
  <c r="S19" i="42"/>
  <c r="O19" i="42"/>
  <c r="K19" i="42"/>
  <c r="R19" i="42"/>
  <c r="N19" i="42"/>
  <c r="J19" i="42"/>
  <c r="Q19" i="42"/>
  <c r="M19" i="42"/>
  <c r="G19" i="42"/>
  <c r="R22" i="45"/>
  <c r="S22" i="45"/>
  <c r="N22" i="45"/>
  <c r="J22" i="45"/>
  <c r="Q22" i="45"/>
  <c r="M22" i="45"/>
  <c r="G22" i="45"/>
  <c r="P22" i="45"/>
  <c r="L22" i="45"/>
  <c r="O22" i="45"/>
  <c r="K22" i="45"/>
  <c r="S22" i="44"/>
  <c r="O22" i="44"/>
  <c r="K22" i="44"/>
  <c r="R22" i="44"/>
  <c r="N22" i="44"/>
  <c r="J22" i="44"/>
  <c r="Q22" i="44"/>
  <c r="M22" i="44"/>
  <c r="G22" i="44"/>
  <c r="P22" i="44"/>
  <c r="L22" i="44"/>
  <c r="F22" i="44"/>
  <c r="P22" i="43"/>
  <c r="L22" i="43"/>
  <c r="F22" i="43"/>
  <c r="S22" i="43"/>
  <c r="O22" i="43"/>
  <c r="K22" i="43"/>
  <c r="R22" i="43"/>
  <c r="N22" i="43"/>
  <c r="J22" i="43"/>
  <c r="Q22" i="43"/>
  <c r="M22" i="43"/>
  <c r="G22" i="43"/>
  <c r="P22" i="42"/>
  <c r="L22" i="42"/>
  <c r="S22" i="42"/>
  <c r="O22" i="42"/>
  <c r="K22" i="42"/>
  <c r="R22" i="42"/>
  <c r="N22" i="42"/>
  <c r="J22" i="42"/>
  <c r="Q22" i="42"/>
  <c r="M22" i="42"/>
  <c r="G22" i="42"/>
  <c r="P25" i="45"/>
  <c r="L25" i="45"/>
  <c r="F25" i="45"/>
  <c r="S25" i="45"/>
  <c r="O25" i="45"/>
  <c r="K25" i="45"/>
  <c r="R25" i="45"/>
  <c r="N25" i="45"/>
  <c r="J25" i="45"/>
  <c r="Q25" i="45"/>
  <c r="M25" i="45"/>
  <c r="G25" i="45"/>
  <c r="S25" i="44"/>
  <c r="O25" i="44"/>
  <c r="K25" i="44"/>
  <c r="R25" i="44"/>
  <c r="N25" i="44"/>
  <c r="J25" i="44"/>
  <c r="Q25" i="44"/>
  <c r="M25" i="44"/>
  <c r="G25" i="44"/>
  <c r="P25" i="44"/>
  <c r="L25" i="44"/>
  <c r="F25" i="44"/>
  <c r="P25" i="43"/>
  <c r="L25" i="43"/>
  <c r="F25" i="43"/>
  <c r="S25" i="43"/>
  <c r="O25" i="43"/>
  <c r="K25" i="43"/>
  <c r="R25" i="43"/>
  <c r="N25" i="43"/>
  <c r="J25" i="43"/>
  <c r="Q25" i="43"/>
  <c r="M25" i="43"/>
  <c r="G25" i="43"/>
  <c r="P25" i="42"/>
  <c r="L25" i="42"/>
  <c r="S25" i="42"/>
  <c r="O25" i="42"/>
  <c r="K25" i="42"/>
  <c r="R25" i="42"/>
  <c r="N25" i="42"/>
  <c r="J25" i="42"/>
  <c r="Q25" i="42"/>
  <c r="M25" i="42"/>
  <c r="G25" i="42"/>
  <c r="P26" i="45"/>
  <c r="S26" i="45"/>
  <c r="O26" i="45"/>
  <c r="K26" i="45"/>
  <c r="R26" i="45"/>
  <c r="L26" i="45"/>
  <c r="Q26" i="45"/>
  <c r="J26" i="45"/>
  <c r="N26" i="45"/>
  <c r="G26" i="45"/>
  <c r="M26" i="45"/>
  <c r="P26" i="44"/>
  <c r="R26" i="44"/>
  <c r="N26" i="44"/>
  <c r="J26" i="44"/>
  <c r="Q26" i="44"/>
  <c r="M26" i="44"/>
  <c r="G26" i="44"/>
  <c r="S26" i="44"/>
  <c r="F26" i="44"/>
  <c r="O26" i="44"/>
  <c r="L26" i="44"/>
  <c r="K26" i="44"/>
  <c r="P26" i="43"/>
  <c r="L26" i="43"/>
  <c r="F26" i="43"/>
  <c r="S26" i="43"/>
  <c r="O26" i="43"/>
  <c r="K26" i="43"/>
  <c r="R26" i="43"/>
  <c r="N26" i="43"/>
  <c r="J26" i="43"/>
  <c r="Q26" i="43"/>
  <c r="M26" i="43"/>
  <c r="G26" i="43"/>
  <c r="R26" i="42"/>
  <c r="N26" i="42"/>
  <c r="J26" i="42"/>
  <c r="Q26" i="42"/>
  <c r="M26" i="42"/>
  <c r="G26" i="42"/>
  <c r="P26" i="42"/>
  <c r="L26" i="42"/>
  <c r="S26" i="42"/>
  <c r="O26" i="42"/>
  <c r="K26" i="42"/>
  <c r="H22" i="45"/>
  <c r="F22" i="45"/>
  <c r="H26" i="45"/>
  <c r="F26" i="45"/>
  <c r="H25" i="45"/>
  <c r="H6" i="45"/>
  <c r="H3" i="45"/>
  <c r="H7" i="45"/>
  <c r="H10" i="45"/>
  <c r="H14" i="45"/>
  <c r="H17" i="45"/>
  <c r="H30" i="45"/>
  <c r="H19" i="42"/>
  <c r="H22" i="42"/>
  <c r="H25" i="42"/>
  <c r="H15" i="42"/>
  <c r="H20" i="42"/>
  <c r="H23" i="42"/>
  <c r="H27" i="42"/>
  <c r="H28" i="45"/>
  <c r="H2" i="45"/>
  <c r="H5" i="45"/>
  <c r="H9" i="45"/>
  <c r="H11" i="45"/>
  <c r="H12" i="45"/>
  <c r="H23" i="45"/>
  <c r="H3" i="42"/>
  <c r="H10" i="42"/>
  <c r="H16" i="42"/>
  <c r="H21" i="42"/>
  <c r="H4" i="42"/>
  <c r="H8" i="42"/>
  <c r="H13" i="42"/>
  <c r="H17" i="42"/>
  <c r="H29" i="42"/>
  <c r="H19" i="45"/>
  <c r="H8" i="45"/>
  <c r="H4" i="45"/>
  <c r="H18" i="45"/>
  <c r="H27" i="45"/>
  <c r="H7" i="42"/>
  <c r="H11" i="42"/>
  <c r="H12" i="42"/>
  <c r="H30" i="42"/>
  <c r="H28" i="42"/>
  <c r="H13" i="45"/>
  <c r="H15" i="45"/>
  <c r="H20" i="45"/>
  <c r="H29" i="45"/>
  <c r="H2" i="42"/>
  <c r="H5" i="42"/>
  <c r="H9" i="42"/>
  <c r="H24" i="42"/>
  <c r="H6" i="42"/>
  <c r="H14" i="42"/>
  <c r="H18" i="42"/>
  <c r="H26" i="42"/>
  <c r="H24" i="45"/>
  <c r="H21" i="45"/>
  <c r="H16" i="45"/>
  <c r="D30" i="44"/>
  <c r="D29" i="44"/>
  <c r="D27" i="44"/>
  <c r="D28" i="44"/>
  <c r="D26" i="44"/>
  <c r="D25" i="44"/>
  <c r="D24" i="44"/>
  <c r="D22" i="44"/>
  <c r="D21" i="44"/>
  <c r="D19" i="44"/>
  <c r="D16" i="44"/>
  <c r="D23" i="44"/>
  <c r="D20" i="44"/>
  <c r="D18" i="44"/>
  <c r="D17" i="44"/>
  <c r="D15" i="44"/>
  <c r="D14" i="44"/>
  <c r="D13" i="44"/>
  <c r="D8" i="44"/>
  <c r="D6" i="44"/>
  <c r="D12" i="44"/>
  <c r="D11" i="44"/>
  <c r="D10" i="44"/>
  <c r="D9" i="44"/>
  <c r="D7" i="44"/>
  <c r="D5" i="44"/>
  <c r="D2" i="44"/>
  <c r="D4" i="44"/>
  <c r="D3" i="44"/>
  <c r="H2" i="44"/>
  <c r="H7" i="44"/>
  <c r="H11" i="44"/>
  <c r="H12" i="44"/>
  <c r="H6" i="44"/>
  <c r="H13" i="44"/>
  <c r="H17" i="44"/>
  <c r="H27" i="44"/>
  <c r="H3" i="44"/>
  <c r="H5" i="44"/>
  <c r="H9" i="44"/>
  <c r="H24" i="44"/>
  <c r="H29" i="44"/>
  <c r="D30" i="43"/>
  <c r="D29" i="43"/>
  <c r="D27" i="43"/>
  <c r="D23" i="43"/>
  <c r="D20" i="43"/>
  <c r="D18" i="43"/>
  <c r="D17" i="43"/>
  <c r="D15" i="43"/>
  <c r="D14" i="43"/>
  <c r="D13" i="43"/>
  <c r="D28" i="43"/>
  <c r="D26" i="43"/>
  <c r="D25" i="43"/>
  <c r="D24" i="43"/>
  <c r="D22" i="43"/>
  <c r="D21" i="43"/>
  <c r="D19" i="43"/>
  <c r="D16" i="43"/>
  <c r="D12" i="43"/>
  <c r="D11" i="43"/>
  <c r="D10" i="43"/>
  <c r="D9" i="43"/>
  <c r="D7" i="43"/>
  <c r="D5" i="43"/>
  <c r="D2" i="43"/>
  <c r="D8" i="43"/>
  <c r="D6" i="43"/>
  <c r="D4" i="43"/>
  <c r="D3" i="43"/>
  <c r="H8" i="44"/>
  <c r="H14" i="44"/>
  <c r="H18" i="44"/>
  <c r="H19" i="44"/>
  <c r="H22" i="44"/>
  <c r="H25" i="44"/>
  <c r="H28" i="44"/>
  <c r="H30" i="44"/>
  <c r="H4" i="44"/>
  <c r="H10" i="44"/>
  <c r="H15" i="44"/>
  <c r="H20" i="44"/>
  <c r="H23" i="44"/>
  <c r="H16" i="44"/>
  <c r="H21" i="44"/>
  <c r="H26" i="44"/>
  <c r="H16" i="43"/>
  <c r="H21" i="43"/>
  <c r="H27" i="43"/>
  <c r="H3" i="43"/>
  <c r="H6" i="43"/>
  <c r="H10" i="43"/>
  <c r="H14" i="43"/>
  <c r="H18" i="43"/>
  <c r="H29" i="43"/>
  <c r="H7" i="43"/>
  <c r="H11" i="43"/>
  <c r="H12" i="43"/>
  <c r="H24" i="43"/>
  <c r="H28" i="43"/>
  <c r="H15" i="43"/>
  <c r="H20" i="43"/>
  <c r="H23" i="43"/>
  <c r="H30" i="43"/>
  <c r="H4" i="43"/>
  <c r="H8" i="43"/>
  <c r="H2" i="43"/>
  <c r="H5" i="43"/>
  <c r="H9" i="43"/>
  <c r="H19" i="43"/>
  <c r="H22" i="43"/>
  <c r="H25" i="43"/>
  <c r="H26" i="43"/>
  <c r="H13" i="43"/>
  <c r="H17" i="43"/>
  <c r="D13" i="6"/>
  <c r="D33" i="6"/>
  <c r="D17" i="6"/>
  <c r="D22" i="6"/>
  <c r="D37" i="6"/>
  <c r="D24" i="6"/>
  <c r="D25" i="6"/>
  <c r="D26" i="6"/>
  <c r="D36" i="6"/>
  <c r="D28" i="6"/>
  <c r="D43" i="6"/>
  <c r="D19" i="6"/>
  <c r="D42" i="6"/>
  <c r="D3" i="6"/>
  <c r="D32" i="6"/>
  <c r="D4" i="6"/>
  <c r="D40" i="6"/>
  <c r="D6" i="6"/>
  <c r="D47" i="6"/>
  <c r="D8" i="6"/>
  <c r="D41" i="6"/>
  <c r="D14" i="6"/>
  <c r="D34" i="6"/>
  <c r="D16" i="6"/>
  <c r="D18" i="6"/>
  <c r="D21" i="6"/>
  <c r="D23" i="6"/>
  <c r="D49" i="6"/>
  <c r="D27" i="6"/>
  <c r="D29" i="6"/>
  <c r="D30" i="6"/>
  <c r="D35" i="6"/>
  <c r="D15" i="6"/>
  <c r="D44" i="6"/>
  <c r="D20" i="6"/>
  <c r="D2" i="6"/>
  <c r="D38" i="6"/>
  <c r="D5" i="6"/>
  <c r="D7" i="6"/>
  <c r="D9" i="6"/>
  <c r="D10" i="6"/>
  <c r="D46" i="6"/>
  <c r="D11" i="6"/>
  <c r="D39" i="6"/>
  <c r="D12" i="6"/>
  <c r="D74" i="6"/>
  <c r="D60" i="6"/>
  <c r="E39" i="42"/>
  <c r="H39" i="6"/>
  <c r="I39" i="42"/>
  <c r="D73" i="6"/>
  <c r="D59" i="6"/>
  <c r="D70" i="6"/>
  <c r="D56" i="6"/>
  <c r="D71" i="6"/>
  <c r="D57" i="6"/>
  <c r="E34" i="42"/>
  <c r="H34" i="6"/>
  <c r="I34" i="42"/>
  <c r="E42" i="42"/>
  <c r="H42" i="6"/>
  <c r="I42" i="42"/>
  <c r="E43" i="42"/>
  <c r="H43" i="6"/>
  <c r="I43" i="42"/>
  <c r="D69" i="6"/>
  <c r="D55" i="6"/>
  <c r="D45" i="6"/>
  <c r="E46" i="42"/>
  <c r="H46" i="6"/>
  <c r="E44" i="42"/>
  <c r="H44" i="6"/>
  <c r="I44" i="42"/>
  <c r="D76" i="6"/>
  <c r="D62" i="6"/>
  <c r="D65" i="6"/>
  <c r="D51" i="6"/>
  <c r="E47" i="42"/>
  <c r="H47" i="6"/>
  <c r="I47" i="42"/>
  <c r="E32" i="42"/>
  <c r="D31" i="6"/>
  <c r="H32" i="6"/>
  <c r="E33" i="42"/>
  <c r="H33" i="6"/>
  <c r="I33" i="42"/>
  <c r="D75" i="6"/>
  <c r="D61" i="6"/>
  <c r="D68" i="6"/>
  <c r="D54" i="6"/>
  <c r="D67" i="6"/>
  <c r="D53" i="6"/>
  <c r="E38" i="42"/>
  <c r="H38" i="6"/>
  <c r="I38" i="42"/>
  <c r="E35" i="42"/>
  <c r="H35" i="6"/>
  <c r="I35" i="42"/>
  <c r="H49" i="6"/>
  <c r="E49" i="42"/>
  <c r="D72" i="6"/>
  <c r="D58" i="6"/>
  <c r="E41" i="42"/>
  <c r="H41" i="6"/>
  <c r="I41" i="42"/>
  <c r="E40" i="42"/>
  <c r="H40" i="6"/>
  <c r="I40" i="42"/>
  <c r="E36" i="42"/>
  <c r="H36" i="6"/>
  <c r="I36" i="42"/>
  <c r="D64" i="6"/>
  <c r="D50" i="6"/>
  <c r="E37" i="42"/>
  <c r="H37" i="6"/>
  <c r="I37" i="42"/>
  <c r="D66" i="6"/>
  <c r="D52" i="6"/>
  <c r="I7" i="34"/>
  <c r="E7" i="34"/>
  <c r="I11" i="34"/>
  <c r="E11" i="34"/>
  <c r="I4" i="34"/>
  <c r="E4" i="34"/>
  <c r="I8" i="34"/>
  <c r="E8" i="34"/>
  <c r="I13" i="35"/>
  <c r="E13" i="35"/>
  <c r="I17" i="35"/>
  <c r="E17" i="35"/>
  <c r="I6" i="35"/>
  <c r="E6" i="35"/>
  <c r="I15" i="34"/>
  <c r="E15" i="34"/>
  <c r="I20" i="34"/>
  <c r="E20" i="34"/>
  <c r="E49" i="34"/>
  <c r="I23" i="34"/>
  <c r="E23" i="34"/>
  <c r="I30" i="34"/>
  <c r="E30" i="34"/>
  <c r="I7" i="37"/>
  <c r="E7" i="37"/>
  <c r="I11" i="37"/>
  <c r="E11" i="37"/>
  <c r="I12" i="37"/>
  <c r="E12" i="37"/>
  <c r="I14" i="37"/>
  <c r="E14" i="37"/>
  <c r="I18" i="37"/>
  <c r="E18" i="37"/>
  <c r="I29" i="37"/>
  <c r="E29" i="37"/>
  <c r="I6" i="36"/>
  <c r="E6" i="36"/>
  <c r="I27" i="35"/>
  <c r="E27" i="35"/>
  <c r="I2" i="37"/>
  <c r="E2" i="37"/>
  <c r="I16" i="37"/>
  <c r="E16" i="37"/>
  <c r="I21" i="37"/>
  <c r="E21" i="37"/>
  <c r="E46" i="36"/>
  <c r="I10" i="36"/>
  <c r="E10" i="36"/>
  <c r="I27" i="36"/>
  <c r="E27" i="36"/>
  <c r="H12" i="6"/>
  <c r="I12" i="42"/>
  <c r="H11" i="6"/>
  <c r="H7" i="6"/>
  <c r="I7" i="42"/>
  <c r="H30" i="6"/>
  <c r="H23" i="6"/>
  <c r="I23" i="42"/>
  <c r="H16" i="6"/>
  <c r="H8" i="6"/>
  <c r="H4" i="6"/>
  <c r="E32" i="34"/>
  <c r="E3" i="34"/>
  <c r="I3" i="34"/>
  <c r="I5" i="34"/>
  <c r="E5" i="34"/>
  <c r="I9" i="34"/>
  <c r="E9" i="34"/>
  <c r="I2" i="34"/>
  <c r="E2" i="34"/>
  <c r="I10" i="35"/>
  <c r="E46" i="35"/>
  <c r="E10" i="35"/>
  <c r="I24" i="34"/>
  <c r="E24" i="34"/>
  <c r="I28" i="34"/>
  <c r="E28" i="34"/>
  <c r="I24" i="35"/>
  <c r="E24" i="35"/>
  <c r="I13" i="34"/>
  <c r="E13" i="34"/>
  <c r="I17" i="34"/>
  <c r="E17" i="34"/>
  <c r="I28" i="35"/>
  <c r="E28" i="35"/>
  <c r="E32" i="37"/>
  <c r="E3" i="37"/>
  <c r="I3" i="37"/>
  <c r="I5" i="37"/>
  <c r="E5" i="37"/>
  <c r="I9" i="37"/>
  <c r="E9" i="37"/>
  <c r="I15" i="37"/>
  <c r="E15" i="37"/>
  <c r="I20" i="37"/>
  <c r="E20" i="37"/>
  <c r="E49" i="37"/>
  <c r="I23" i="37"/>
  <c r="E23" i="37"/>
  <c r="I30" i="37"/>
  <c r="E30" i="37"/>
  <c r="I24" i="36"/>
  <c r="E24" i="36"/>
  <c r="I28" i="36"/>
  <c r="E28" i="36"/>
  <c r="I29" i="35"/>
  <c r="E29" i="35"/>
  <c r="I6" i="37"/>
  <c r="E6" i="37"/>
  <c r="I7" i="36"/>
  <c r="E7" i="36"/>
  <c r="I11" i="36"/>
  <c r="E11" i="36"/>
  <c r="I12" i="36"/>
  <c r="E12" i="36"/>
  <c r="I14" i="36"/>
  <c r="E14" i="36"/>
  <c r="I18" i="36"/>
  <c r="E18" i="36"/>
  <c r="I29" i="36"/>
  <c r="E29" i="36"/>
  <c r="H10" i="6"/>
  <c r="I10" i="42"/>
  <c r="H20" i="6"/>
  <c r="H29" i="6"/>
  <c r="H14" i="6"/>
  <c r="H26" i="6"/>
  <c r="I26" i="42"/>
  <c r="H25" i="6"/>
  <c r="H22" i="6"/>
  <c r="H17" i="6"/>
  <c r="E47" i="34"/>
  <c r="I6" i="34"/>
  <c r="E6" i="34"/>
  <c r="I7" i="35"/>
  <c r="E7" i="35"/>
  <c r="I11" i="35"/>
  <c r="E11" i="35"/>
  <c r="I12" i="35"/>
  <c r="E12" i="35"/>
  <c r="I14" i="35"/>
  <c r="E14" i="35"/>
  <c r="I18" i="35"/>
  <c r="E18" i="35"/>
  <c r="I19" i="34"/>
  <c r="E19" i="34"/>
  <c r="I22" i="34"/>
  <c r="E22" i="34"/>
  <c r="E64" i="34"/>
  <c r="I25" i="34"/>
  <c r="E25" i="34"/>
  <c r="I26" i="34"/>
  <c r="E26" i="34"/>
  <c r="I4" i="35"/>
  <c r="E4" i="35"/>
  <c r="I8" i="35"/>
  <c r="E8" i="35"/>
  <c r="I19" i="35"/>
  <c r="E19" i="35"/>
  <c r="I22" i="35"/>
  <c r="E22" i="35"/>
  <c r="I27" i="34"/>
  <c r="E27" i="34"/>
  <c r="E64" i="35"/>
  <c r="I25" i="35"/>
  <c r="E25" i="35"/>
  <c r="I26" i="35"/>
  <c r="E26" i="35"/>
  <c r="I13" i="37"/>
  <c r="E13" i="37"/>
  <c r="I17" i="37"/>
  <c r="E17" i="37"/>
  <c r="I4" i="36"/>
  <c r="E4" i="36"/>
  <c r="I8" i="36"/>
  <c r="E8" i="36"/>
  <c r="I19" i="36"/>
  <c r="E19" i="36"/>
  <c r="I22" i="36"/>
  <c r="E22" i="36"/>
  <c r="E64" i="36"/>
  <c r="I25" i="36"/>
  <c r="E25" i="36"/>
  <c r="I26" i="36"/>
  <c r="E26" i="36"/>
  <c r="I30" i="35"/>
  <c r="E30" i="35"/>
  <c r="I24" i="37"/>
  <c r="E24" i="37"/>
  <c r="I28" i="37"/>
  <c r="E28" i="37"/>
  <c r="E32" i="36"/>
  <c r="E3" i="36"/>
  <c r="I3" i="36"/>
  <c r="I5" i="36"/>
  <c r="E5" i="36"/>
  <c r="I9" i="36"/>
  <c r="E9" i="36"/>
  <c r="I15" i="36"/>
  <c r="E15" i="36"/>
  <c r="I20" i="36"/>
  <c r="E20" i="36"/>
  <c r="E49" i="36"/>
  <c r="I23" i="36"/>
  <c r="E23" i="36"/>
  <c r="I30" i="36"/>
  <c r="E30" i="36"/>
  <c r="H15" i="6"/>
  <c r="H27" i="6"/>
  <c r="H21" i="6"/>
  <c r="H6" i="6"/>
  <c r="H3" i="6"/>
  <c r="H19" i="6"/>
  <c r="H28" i="6"/>
  <c r="H24" i="6"/>
  <c r="I24" i="42"/>
  <c r="I10" i="34"/>
  <c r="E10" i="34"/>
  <c r="E32" i="35"/>
  <c r="E3" i="35"/>
  <c r="I3" i="35"/>
  <c r="I5" i="35"/>
  <c r="E5" i="35"/>
  <c r="I9" i="35"/>
  <c r="E9" i="35"/>
  <c r="I15" i="35"/>
  <c r="E15" i="35"/>
  <c r="I20" i="35"/>
  <c r="E20" i="35"/>
  <c r="E49" i="35"/>
  <c r="I23" i="35"/>
  <c r="E23" i="35"/>
  <c r="I16" i="34"/>
  <c r="E16" i="34"/>
  <c r="I21" i="34"/>
  <c r="E21" i="34"/>
  <c r="I2" i="35"/>
  <c r="E2" i="35"/>
  <c r="I16" i="35"/>
  <c r="E16" i="35"/>
  <c r="I21" i="35"/>
  <c r="E21" i="35"/>
  <c r="I12" i="34"/>
  <c r="E12" i="34"/>
  <c r="I14" i="34"/>
  <c r="E14" i="34"/>
  <c r="I18" i="34"/>
  <c r="E18" i="34"/>
  <c r="I29" i="34"/>
  <c r="E29" i="34"/>
  <c r="I10" i="37"/>
  <c r="E46" i="37"/>
  <c r="E10" i="37"/>
  <c r="I27" i="37"/>
  <c r="E27" i="37"/>
  <c r="I2" i="36"/>
  <c r="E2" i="36"/>
  <c r="I16" i="36"/>
  <c r="E16" i="36"/>
  <c r="I21" i="36"/>
  <c r="E21" i="36"/>
  <c r="I4" i="37"/>
  <c r="E4" i="37"/>
  <c r="I8" i="37"/>
  <c r="E8" i="37"/>
  <c r="I19" i="37"/>
  <c r="E19" i="37"/>
  <c r="I22" i="37"/>
  <c r="E22" i="37"/>
  <c r="E64" i="37"/>
  <c r="I25" i="37"/>
  <c r="E25" i="37"/>
  <c r="I26" i="37"/>
  <c r="E26" i="37"/>
  <c r="I13" i="36"/>
  <c r="E13" i="36"/>
  <c r="I17" i="36"/>
  <c r="E17" i="36"/>
  <c r="H9" i="6"/>
  <c r="H5" i="6"/>
  <c r="I5" i="42"/>
  <c r="H2" i="6"/>
  <c r="H18" i="6"/>
  <c r="H13" i="6"/>
  <c r="I13" i="42"/>
  <c r="E24" i="42"/>
  <c r="E5" i="42"/>
  <c r="I6" i="43"/>
  <c r="E6" i="43"/>
  <c r="I25" i="42"/>
  <c r="E25" i="42"/>
  <c r="I11" i="43"/>
  <c r="E11" i="43"/>
  <c r="I26" i="45"/>
  <c r="E26" i="45"/>
  <c r="I22" i="43"/>
  <c r="E22" i="43"/>
  <c r="I3" i="44"/>
  <c r="E3" i="44"/>
  <c r="I9" i="42"/>
  <c r="E9" i="42"/>
  <c r="I21" i="42"/>
  <c r="E21" i="42"/>
  <c r="E26" i="42"/>
  <c r="I9" i="45"/>
  <c r="E9" i="45"/>
  <c r="I17" i="45"/>
  <c r="E17" i="45"/>
  <c r="I2" i="43"/>
  <c r="E2" i="43"/>
  <c r="I14" i="44"/>
  <c r="E14" i="44"/>
  <c r="I20" i="43"/>
  <c r="E20" i="43"/>
  <c r="I10" i="44"/>
  <c r="E10" i="44"/>
  <c r="I16" i="43"/>
  <c r="E16" i="43"/>
  <c r="I27" i="43"/>
  <c r="E27" i="43"/>
  <c r="I29" i="43"/>
  <c r="E29" i="43"/>
  <c r="I20" i="42"/>
  <c r="E20" i="42"/>
  <c r="E23" i="42"/>
  <c r="I11" i="44"/>
  <c r="E11" i="44"/>
  <c r="I4" i="44"/>
  <c r="E4" i="44"/>
  <c r="I6" i="42"/>
  <c r="E6" i="42"/>
  <c r="E13" i="42"/>
  <c r="I11" i="42"/>
  <c r="E11" i="42"/>
  <c r="I27" i="44"/>
  <c r="E27" i="44"/>
  <c r="I7" i="43"/>
  <c r="E7" i="43"/>
  <c r="I28" i="43"/>
  <c r="E28" i="43"/>
  <c r="I24" i="43"/>
  <c r="E24" i="43"/>
  <c r="I15" i="43"/>
  <c r="E15" i="43"/>
  <c r="I18" i="45"/>
  <c r="E18" i="45"/>
  <c r="I10" i="43"/>
  <c r="E10" i="43"/>
  <c r="I22" i="45"/>
  <c r="E22" i="45"/>
  <c r="I8" i="44"/>
  <c r="E8" i="44"/>
  <c r="I23" i="43"/>
  <c r="E23" i="43"/>
  <c r="I13" i="43"/>
  <c r="E13" i="43"/>
  <c r="I12" i="44"/>
  <c r="E12" i="44"/>
  <c r="I28" i="45"/>
  <c r="E28" i="45"/>
  <c r="I25" i="43"/>
  <c r="E25" i="43"/>
  <c r="I26" i="44"/>
  <c r="E26" i="44"/>
  <c r="I8" i="43"/>
  <c r="E8" i="43"/>
  <c r="I14" i="42"/>
  <c r="E14" i="42"/>
  <c r="I27" i="45"/>
  <c r="E27" i="45"/>
  <c r="I9" i="43"/>
  <c r="E9" i="43"/>
  <c r="I29" i="45"/>
  <c r="E29" i="45"/>
  <c r="I11" i="45"/>
  <c r="E11" i="45"/>
  <c r="I20" i="44"/>
  <c r="E20" i="44"/>
  <c r="I5" i="45"/>
  <c r="E5" i="45"/>
  <c r="I21" i="43"/>
  <c r="E21" i="43"/>
  <c r="I16" i="44"/>
  <c r="E16" i="44"/>
  <c r="I15" i="42"/>
  <c r="E15" i="42"/>
  <c r="E10" i="42"/>
  <c r="I18" i="44"/>
  <c r="E18" i="44"/>
  <c r="I7" i="44"/>
  <c r="E7" i="44"/>
  <c r="I30" i="45"/>
  <c r="E30" i="45"/>
  <c r="I3" i="43"/>
  <c r="E3" i="43"/>
  <c r="I2" i="42"/>
  <c r="E2" i="42"/>
  <c r="I17" i="42"/>
  <c r="E17" i="42"/>
  <c r="E7" i="42"/>
  <c r="E12" i="42"/>
  <c r="I19" i="42"/>
  <c r="E19" i="42"/>
  <c r="I13" i="45"/>
  <c r="E13" i="45"/>
  <c r="I12" i="43"/>
  <c r="E12" i="43"/>
  <c r="I24" i="44"/>
  <c r="E24" i="44"/>
  <c r="I30" i="43"/>
  <c r="E30" i="43"/>
  <c r="I15" i="44"/>
  <c r="E15" i="44"/>
  <c r="I2" i="45"/>
  <c r="E2" i="45"/>
  <c r="I19" i="43"/>
  <c r="E19" i="43"/>
  <c r="I8" i="45"/>
  <c r="E8" i="45"/>
  <c r="I3" i="42"/>
  <c r="E3" i="42"/>
  <c r="I23" i="44"/>
  <c r="E23" i="44"/>
  <c r="I17" i="43"/>
  <c r="E17" i="43"/>
  <c r="I13" i="44"/>
  <c r="E13" i="44"/>
  <c r="I10" i="45"/>
  <c r="E10" i="45"/>
  <c r="I30" i="44"/>
  <c r="E30" i="44"/>
  <c r="I26" i="43"/>
  <c r="E26" i="43"/>
  <c r="I22" i="44"/>
  <c r="E22" i="44"/>
  <c r="I6" i="44"/>
  <c r="E6" i="44"/>
  <c r="I8" i="42"/>
  <c r="E8" i="42"/>
  <c r="I18" i="42"/>
  <c r="E18" i="42"/>
  <c r="I14" i="45"/>
  <c r="E14" i="45"/>
  <c r="I20" i="45"/>
  <c r="E20" i="45"/>
  <c r="I24" i="45"/>
  <c r="E24" i="45"/>
  <c r="I21" i="44"/>
  <c r="E21" i="44"/>
  <c r="I16" i="45"/>
  <c r="E16" i="45"/>
  <c r="I3" i="45"/>
  <c r="E3" i="45"/>
  <c r="I29" i="42"/>
  <c r="E29" i="42"/>
  <c r="I6" i="45"/>
  <c r="E6" i="45"/>
  <c r="I25" i="45"/>
  <c r="E25" i="45"/>
  <c r="I14" i="43"/>
  <c r="E14" i="43"/>
  <c r="I5" i="44"/>
  <c r="E5" i="44"/>
  <c r="I22" i="42"/>
  <c r="E22" i="42"/>
  <c r="I28" i="42"/>
  <c r="E28" i="42"/>
  <c r="I30" i="42"/>
  <c r="E30" i="42"/>
  <c r="I29" i="44"/>
  <c r="E29" i="44"/>
  <c r="I15" i="45"/>
  <c r="E15" i="45"/>
  <c r="I25" i="44"/>
  <c r="E25" i="44"/>
  <c r="I19" i="45"/>
  <c r="E19" i="45"/>
  <c r="I4" i="45"/>
  <c r="E4" i="45"/>
  <c r="I4" i="42"/>
  <c r="E4" i="42"/>
  <c r="I16" i="42"/>
  <c r="E16" i="42"/>
  <c r="I23" i="45"/>
  <c r="E23" i="45"/>
  <c r="I9" i="44"/>
  <c r="E9" i="44"/>
  <c r="I17" i="44"/>
  <c r="E17" i="44"/>
  <c r="I28" i="44"/>
  <c r="E28" i="44"/>
  <c r="I18" i="43"/>
  <c r="E18" i="43"/>
  <c r="I7" i="45"/>
  <c r="E7" i="45"/>
  <c r="I5" i="43"/>
  <c r="E5" i="43"/>
  <c r="I19" i="44"/>
  <c r="E19" i="44"/>
  <c r="I4" i="43"/>
  <c r="E4" i="43"/>
  <c r="I27" i="42"/>
  <c r="E27" i="42"/>
  <c r="I12" i="45"/>
  <c r="E12" i="45"/>
  <c r="I21" i="45"/>
  <c r="E21" i="45"/>
  <c r="I2" i="44"/>
  <c r="E2" i="44"/>
  <c r="E66" i="42"/>
  <c r="H66" i="6"/>
  <c r="I66" i="42"/>
  <c r="H64" i="6"/>
  <c r="D63" i="6"/>
  <c r="E64" i="42"/>
  <c r="E72" i="42"/>
  <c r="H72" i="6"/>
  <c r="I72" i="42"/>
  <c r="E53" i="42"/>
  <c r="H53" i="6"/>
  <c r="I53" i="42"/>
  <c r="E61" i="42"/>
  <c r="H61" i="6"/>
  <c r="I61" i="42"/>
  <c r="I32" i="42"/>
  <c r="I31" i="42"/>
  <c r="H31" i="6"/>
  <c r="E76" i="42"/>
  <c r="H76" i="6"/>
  <c r="I76" i="42"/>
  <c r="E45" i="42"/>
  <c r="E56" i="42"/>
  <c r="H56" i="6"/>
  <c r="I56" i="42"/>
  <c r="E67" i="42"/>
  <c r="H67" i="6"/>
  <c r="I67" i="42"/>
  <c r="E75" i="42"/>
  <c r="H75" i="6"/>
  <c r="I75" i="42"/>
  <c r="E51" i="42"/>
  <c r="H51" i="6"/>
  <c r="I51" i="42"/>
  <c r="E70" i="42"/>
  <c r="H70" i="6"/>
  <c r="I70" i="42"/>
  <c r="I49" i="42"/>
  <c r="E54" i="42"/>
  <c r="H54" i="6"/>
  <c r="I54" i="42"/>
  <c r="E31" i="42"/>
  <c r="E65" i="42"/>
  <c r="H65" i="6"/>
  <c r="I65" i="42"/>
  <c r="E55" i="42"/>
  <c r="H55" i="6"/>
  <c r="I55" i="42"/>
  <c r="E57" i="42"/>
  <c r="H57" i="6"/>
  <c r="I57" i="42"/>
  <c r="E59" i="42"/>
  <c r="H59" i="6"/>
  <c r="I59" i="42"/>
  <c r="E60" i="42"/>
  <c r="H60" i="6"/>
  <c r="I60" i="42"/>
  <c r="E52" i="42"/>
  <c r="H52" i="6"/>
  <c r="I52" i="42"/>
  <c r="E50" i="42"/>
  <c r="E58" i="42"/>
  <c r="E62" i="42"/>
  <c r="E48" i="42"/>
  <c r="H50" i="6"/>
  <c r="I50" i="42"/>
  <c r="H58" i="6"/>
  <c r="I58" i="42"/>
  <c r="D48" i="6"/>
  <c r="E68" i="42"/>
  <c r="H68" i="6"/>
  <c r="I68" i="42"/>
  <c r="H62" i="6"/>
  <c r="I62" i="42"/>
  <c r="I46" i="42"/>
  <c r="I45" i="42"/>
  <c r="H45" i="6"/>
  <c r="E69" i="42"/>
  <c r="H69" i="6"/>
  <c r="I69" i="42"/>
  <c r="E71" i="42"/>
  <c r="H71" i="6"/>
  <c r="I71" i="42"/>
  <c r="E73" i="42"/>
  <c r="H73" i="6"/>
  <c r="I73" i="42"/>
  <c r="E74" i="42"/>
  <c r="H74" i="6"/>
  <c r="I74" i="42"/>
  <c r="H37" i="37"/>
  <c r="E37" i="37"/>
  <c r="H41" i="37"/>
  <c r="E41" i="37"/>
  <c r="H43" i="37"/>
  <c r="E43" i="37"/>
  <c r="H69" i="37"/>
  <c r="E69" i="37"/>
  <c r="H68" i="37"/>
  <c r="E68" i="37"/>
  <c r="H53" i="37"/>
  <c r="E53" i="37"/>
  <c r="H71" i="37"/>
  <c r="E71" i="37"/>
  <c r="H75" i="37"/>
  <c r="E75" i="37"/>
  <c r="H59" i="37"/>
  <c r="E59" i="37"/>
  <c r="H50" i="37"/>
  <c r="E50" i="37"/>
  <c r="H76" i="37"/>
  <c r="E76" i="37"/>
  <c r="H66" i="37"/>
  <c r="E66" i="37"/>
  <c r="H33" i="37"/>
  <c r="E33" i="37"/>
  <c r="H35" i="37"/>
  <c r="E35" i="37"/>
  <c r="H56" i="37"/>
  <c r="E56" i="37"/>
  <c r="H44" i="37"/>
  <c r="E44" i="37"/>
  <c r="H65" i="37"/>
  <c r="E65" i="37"/>
  <c r="H58" i="37"/>
  <c r="E58" i="37"/>
  <c r="H38" i="37"/>
  <c r="E38" i="37"/>
  <c r="H73" i="37"/>
  <c r="E73" i="37"/>
  <c r="H62" i="37"/>
  <c r="E62" i="37"/>
  <c r="H52" i="37"/>
  <c r="E52" i="37"/>
  <c r="H70" i="37"/>
  <c r="E70" i="37"/>
  <c r="H51" i="37"/>
  <c r="E51" i="37"/>
  <c r="H72" i="37"/>
  <c r="E72" i="37"/>
  <c r="H60" i="37"/>
  <c r="E60" i="37"/>
  <c r="H39" i="37"/>
  <c r="E39" i="37"/>
  <c r="H36" i="37"/>
  <c r="E36" i="37"/>
  <c r="H42" i="37"/>
  <c r="E42" i="37"/>
  <c r="H40" i="37"/>
  <c r="E40" i="37"/>
  <c r="H55" i="37"/>
  <c r="E55" i="37"/>
  <c r="H47" i="37"/>
  <c r="E47" i="37"/>
  <c r="E45" i="37"/>
  <c r="H54" i="37"/>
  <c r="E54" i="37"/>
  <c r="H67" i="37"/>
  <c r="E67" i="37"/>
  <c r="H57" i="37"/>
  <c r="E57" i="37"/>
  <c r="H61" i="37"/>
  <c r="E61" i="37"/>
  <c r="H34" i="37"/>
  <c r="E34" i="37"/>
  <c r="H74" i="37"/>
  <c r="E74" i="37"/>
  <c r="H72" i="36"/>
  <c r="E72" i="36"/>
  <c r="H35" i="36"/>
  <c r="E35" i="36"/>
  <c r="H44" i="36"/>
  <c r="E44" i="36"/>
  <c r="H36" i="36"/>
  <c r="E36" i="36"/>
  <c r="H42" i="36"/>
  <c r="E42" i="36"/>
  <c r="H39" i="36"/>
  <c r="E39" i="36"/>
  <c r="H52" i="36"/>
  <c r="E52" i="36"/>
  <c r="H65" i="36"/>
  <c r="E65" i="36"/>
  <c r="H58" i="36"/>
  <c r="E58" i="36"/>
  <c r="H56" i="36"/>
  <c r="E56" i="36"/>
  <c r="H37" i="36"/>
  <c r="E37" i="36"/>
  <c r="H41" i="36"/>
  <c r="E41" i="36"/>
  <c r="H57" i="36"/>
  <c r="E57" i="36"/>
  <c r="H61" i="36"/>
  <c r="E61" i="36"/>
  <c r="H34" i="36"/>
  <c r="E34" i="36"/>
  <c r="H74" i="36"/>
  <c r="E74" i="36"/>
  <c r="H55" i="36"/>
  <c r="E55" i="36"/>
  <c r="H76" i="36"/>
  <c r="E76" i="36"/>
  <c r="H66" i="36"/>
  <c r="E66" i="36"/>
  <c r="H33" i="36"/>
  <c r="E33" i="36"/>
  <c r="H54" i="36"/>
  <c r="E54" i="36"/>
  <c r="H40" i="36"/>
  <c r="E40" i="36"/>
  <c r="H60" i="36"/>
  <c r="E60" i="36"/>
  <c r="H73" i="36"/>
  <c r="E73" i="36"/>
  <c r="H47" i="36"/>
  <c r="E47" i="36"/>
  <c r="E45" i="36"/>
  <c r="H50" i="36"/>
  <c r="E50" i="36"/>
  <c r="H71" i="36"/>
  <c r="E71" i="36"/>
  <c r="H75" i="36"/>
  <c r="E75" i="36"/>
  <c r="H43" i="36"/>
  <c r="E43" i="36"/>
  <c r="H69" i="36"/>
  <c r="E69" i="36"/>
  <c r="H51" i="36"/>
  <c r="E51" i="36"/>
  <c r="H38" i="36"/>
  <c r="E38" i="36"/>
  <c r="H70" i="36"/>
  <c r="E70" i="36"/>
  <c r="H67" i="36"/>
  <c r="E67" i="36"/>
  <c r="H62" i="36"/>
  <c r="E62" i="36"/>
  <c r="H68" i="36"/>
  <c r="E68" i="36"/>
  <c r="H53" i="36"/>
  <c r="E53" i="36"/>
  <c r="H59" i="36"/>
  <c r="E59" i="36"/>
  <c r="H51" i="35"/>
  <c r="E51" i="35"/>
  <c r="H44" i="35"/>
  <c r="E44" i="35"/>
  <c r="H73" i="35"/>
  <c r="E73" i="35"/>
  <c r="H47" i="35"/>
  <c r="E47" i="35"/>
  <c r="E45" i="35"/>
  <c r="H65" i="35"/>
  <c r="E65" i="35"/>
  <c r="H72" i="35"/>
  <c r="E72" i="35"/>
  <c r="H70" i="35"/>
  <c r="E70" i="35"/>
  <c r="H60" i="35"/>
  <c r="E60" i="35"/>
  <c r="H43" i="35"/>
  <c r="E43" i="35"/>
  <c r="H58" i="35"/>
  <c r="E58" i="35"/>
  <c r="H38" i="35"/>
  <c r="E38" i="35"/>
  <c r="H36" i="35"/>
  <c r="E36" i="35"/>
  <c r="H39" i="35"/>
  <c r="E39" i="35"/>
  <c r="H52" i="35"/>
  <c r="E52" i="35"/>
  <c r="H68" i="35"/>
  <c r="E68" i="35"/>
  <c r="H53" i="35"/>
  <c r="E53" i="35"/>
  <c r="H50" i="35"/>
  <c r="E50" i="35"/>
  <c r="H42" i="35"/>
  <c r="E42" i="35"/>
  <c r="H40" i="35"/>
  <c r="E40" i="35"/>
  <c r="H75" i="35"/>
  <c r="E75" i="35"/>
  <c r="H34" i="35"/>
  <c r="E34" i="35"/>
  <c r="H74" i="35"/>
  <c r="E74" i="35"/>
  <c r="H57" i="35"/>
  <c r="E57" i="35"/>
  <c r="H55" i="35"/>
  <c r="E55" i="35"/>
  <c r="H62" i="35"/>
  <c r="E62" i="35"/>
  <c r="H56" i="35"/>
  <c r="E56" i="35"/>
  <c r="H54" i="35"/>
  <c r="E54" i="35"/>
  <c r="H67" i="35"/>
  <c r="E67" i="35"/>
  <c r="H35" i="35"/>
  <c r="E35" i="35"/>
  <c r="H37" i="35"/>
  <c r="E37" i="35"/>
  <c r="H41" i="35"/>
  <c r="E41" i="35"/>
  <c r="H61" i="35"/>
  <c r="E61" i="35"/>
  <c r="H59" i="35"/>
  <c r="E59" i="35"/>
  <c r="H71" i="35"/>
  <c r="E71" i="35"/>
  <c r="H69" i="35"/>
  <c r="E69" i="35"/>
  <c r="H76" i="35"/>
  <c r="E76" i="35"/>
  <c r="H66" i="35"/>
  <c r="E66" i="35"/>
  <c r="H33" i="35"/>
  <c r="E33" i="35"/>
  <c r="E31" i="35"/>
  <c r="H51" i="34"/>
  <c r="E51" i="34"/>
  <c r="H73" i="34"/>
  <c r="E73" i="34"/>
  <c r="H57" i="34"/>
  <c r="E57" i="34"/>
  <c r="H75" i="34"/>
  <c r="E75" i="34"/>
  <c r="H65" i="34"/>
  <c r="E65" i="34"/>
  <c r="H58" i="34"/>
  <c r="E58" i="34"/>
  <c r="H62" i="34"/>
  <c r="E62" i="34"/>
  <c r="H36" i="34"/>
  <c r="E36" i="34"/>
  <c r="H42" i="34"/>
  <c r="E42" i="34"/>
  <c r="H43" i="34"/>
  <c r="E43" i="34"/>
  <c r="H55" i="34"/>
  <c r="E55" i="34"/>
  <c r="H38" i="34"/>
  <c r="E38" i="34"/>
  <c r="H39" i="34"/>
  <c r="E39" i="34"/>
  <c r="H59" i="34"/>
  <c r="E59" i="34"/>
  <c r="H60" i="34"/>
  <c r="E60" i="34"/>
  <c r="H76" i="34"/>
  <c r="E76" i="34"/>
  <c r="H50" i="34"/>
  <c r="E50" i="34"/>
  <c r="H37" i="34"/>
  <c r="E37" i="34"/>
  <c r="H52" i="34"/>
  <c r="E52" i="34"/>
  <c r="H33" i="34"/>
  <c r="E33" i="34"/>
  <c r="H68" i="34"/>
  <c r="E68" i="34"/>
  <c r="H53" i="34"/>
  <c r="E53" i="34"/>
  <c r="H35" i="34"/>
  <c r="E35" i="34"/>
  <c r="H70" i="34"/>
  <c r="E70" i="34"/>
  <c r="H44" i="34"/>
  <c r="E44" i="34"/>
  <c r="H40" i="34"/>
  <c r="E40" i="34"/>
  <c r="H71" i="34"/>
  <c r="E71" i="34"/>
  <c r="H61" i="34"/>
  <c r="E61" i="34"/>
  <c r="H34" i="34"/>
  <c r="E34" i="34"/>
  <c r="H72" i="34"/>
  <c r="E72" i="34"/>
  <c r="H69" i="34"/>
  <c r="E69" i="34"/>
  <c r="H74" i="34"/>
  <c r="E74" i="34"/>
  <c r="H46" i="34"/>
  <c r="E46" i="34"/>
  <c r="E45" i="34"/>
  <c r="H66" i="34"/>
  <c r="E66" i="34"/>
  <c r="H54" i="34"/>
  <c r="E54" i="34"/>
  <c r="H67" i="34"/>
  <c r="E67" i="34"/>
  <c r="H56" i="34"/>
  <c r="E56" i="34"/>
  <c r="H41" i="34"/>
  <c r="E41" i="34"/>
  <c r="H64" i="36"/>
  <c r="H64" i="35"/>
  <c r="H49" i="34"/>
  <c r="H46" i="37"/>
  <c r="H45" i="37"/>
  <c r="I48" i="42"/>
  <c r="I64" i="42"/>
  <c r="I63" i="42"/>
  <c r="H63" i="6"/>
  <c r="H48" i="6"/>
  <c r="E63" i="42"/>
  <c r="E48" i="35"/>
  <c r="E63" i="35"/>
  <c r="E63" i="36"/>
  <c r="E31" i="36"/>
  <c r="H63" i="36"/>
  <c r="E48" i="36"/>
  <c r="E48" i="37"/>
  <c r="E63" i="37"/>
  <c r="E31" i="37"/>
  <c r="H64" i="37"/>
  <c r="H63" i="37"/>
  <c r="H49" i="37"/>
  <c r="H48" i="37"/>
  <c r="H32" i="37"/>
  <c r="H31" i="37"/>
  <c r="H46" i="36"/>
  <c r="H45" i="36"/>
  <c r="H32" i="36"/>
  <c r="H31" i="36"/>
  <c r="H49" i="36"/>
  <c r="H48" i="36"/>
  <c r="H49" i="35"/>
  <c r="H48" i="35"/>
  <c r="H46" i="35"/>
  <c r="H45" i="35"/>
  <c r="H63" i="35"/>
  <c r="H32" i="35"/>
  <c r="H31" i="35"/>
  <c r="E63" i="34"/>
  <c r="E48" i="34"/>
  <c r="E31" i="34"/>
  <c r="H48" i="34"/>
  <c r="H64" i="34"/>
  <c r="H63" i="34"/>
  <c r="H32" i="34"/>
  <c r="H31" i="34"/>
  <c r="H47" i="34"/>
  <c r="H45" i="34"/>
</calcChain>
</file>

<file path=xl/sharedStrings.xml><?xml version="1.0" encoding="utf-8"?>
<sst xmlns="http://schemas.openxmlformats.org/spreadsheetml/2006/main" count="2746" uniqueCount="404">
  <si>
    <t>Volatile</t>
  </si>
  <si>
    <t>YHALFLIFE</t>
  </si>
  <si>
    <t>KD</t>
  </si>
  <si>
    <t>LAMBDA</t>
  </si>
  <si>
    <t>MCL</t>
  </si>
  <si>
    <t>MASS</t>
  </si>
  <si>
    <t>DHALFLIFE</t>
  </si>
  <si>
    <t>Ac-225</t>
  </si>
  <si>
    <t>SE</t>
  </si>
  <si>
    <t>Am-241</t>
  </si>
  <si>
    <t>Y</t>
  </si>
  <si>
    <t>At-217</t>
  </si>
  <si>
    <t>At-218</t>
  </si>
  <si>
    <t>Ba-137m</t>
  </si>
  <si>
    <t>Bi-210</t>
  </si>
  <si>
    <t>Bi-213</t>
  </si>
  <si>
    <t>Bi-214</t>
  </si>
  <si>
    <t>Cs-137</t>
  </si>
  <si>
    <t>Fr-221</t>
  </si>
  <si>
    <t>Hg-206</t>
  </si>
  <si>
    <t>Np-237</t>
  </si>
  <si>
    <t>Pa-233</t>
  </si>
  <si>
    <t>Pb-209</t>
  </si>
  <si>
    <t>Pb-210</t>
  </si>
  <si>
    <t>Pb-214</t>
  </si>
  <si>
    <t>Po-210</t>
  </si>
  <si>
    <t>Po-213</t>
  </si>
  <si>
    <t>Po-214</t>
  </si>
  <si>
    <t>Po-218</t>
  </si>
  <si>
    <t>Ra-225</t>
  </si>
  <si>
    <t>Ra-226</t>
  </si>
  <si>
    <t>Rn-218</t>
  </si>
  <si>
    <t>Rn-222</t>
  </si>
  <si>
    <t>Th-229</t>
  </si>
  <si>
    <t>Tl-206</t>
  </si>
  <si>
    <t>Tl-209</t>
  </si>
  <si>
    <t>Tl-210</t>
  </si>
  <si>
    <t>U-233</t>
  </si>
  <si>
    <t>General</t>
  </si>
  <si>
    <t>Resident</t>
  </si>
  <si>
    <t>Composite Work</t>
  </si>
  <si>
    <t>Outdoor Work</t>
  </si>
  <si>
    <t>Indoor Work</t>
  </si>
  <si>
    <t>years</t>
  </si>
  <si>
    <t>m^3/hour</t>
  </si>
  <si>
    <t>day/year</t>
  </si>
  <si>
    <t>days/year</t>
  </si>
  <si>
    <t>hours/day</t>
  </si>
  <si>
    <t>cm^2</t>
  </si>
  <si>
    <t>event/hour</t>
  </si>
  <si>
    <t>m3/day</t>
  </si>
  <si>
    <t>hour/day</t>
  </si>
  <si>
    <t>PEF</t>
  </si>
  <si>
    <t>PEFm-paved public default</t>
  </si>
  <si>
    <t>PEFm-paved public state</t>
  </si>
  <si>
    <t>PEFm-paved public site</t>
  </si>
  <si>
    <t>PEFm-unpaved public</t>
  </si>
  <si>
    <t>PEFm-unpaved industrial</t>
  </si>
  <si>
    <t>d_PEF</t>
  </si>
  <si>
    <t>d_PEFm-pp</t>
  </si>
  <si>
    <t>s_PEFm-pp-state</t>
  </si>
  <si>
    <t>s_PEFm-pp</t>
  </si>
  <si>
    <t>s_PEFm-up</t>
  </si>
  <si>
    <t>s_PEFm-ui</t>
  </si>
  <si>
    <t>d_Q/Cw</t>
  </si>
  <si>
    <t>d_Q/Cm</t>
  </si>
  <si>
    <t>s_Q/Cm</t>
  </si>
  <si>
    <t>s_VKTm-pp</t>
  </si>
  <si>
    <t>ss_T</t>
  </si>
  <si>
    <t>s_k-ui</t>
  </si>
  <si>
    <t>d_Vw</t>
  </si>
  <si>
    <t>d_V</t>
  </si>
  <si>
    <t>s_A</t>
  </si>
  <si>
    <t>number cars</t>
  </si>
  <si>
    <t>s_silt</t>
  </si>
  <si>
    <t>d_Umw</t>
  </si>
  <si>
    <t>m/s</t>
  </si>
  <si>
    <t>d_Um</t>
  </si>
  <si>
    <t>s_As</t>
  </si>
  <si>
    <t>tons/car</t>
  </si>
  <si>
    <t>s_M_moisture</t>
  </si>
  <si>
    <t>d_Utw</t>
  </si>
  <si>
    <t>d_Ut</t>
  </si>
  <si>
    <t>s_B</t>
  </si>
  <si>
    <t>number trucks</t>
  </si>
  <si>
    <t>s_S_speed</t>
  </si>
  <si>
    <t>mph</t>
  </si>
  <si>
    <t>d_F(x)w</t>
  </si>
  <si>
    <t>d_F(x)</t>
  </si>
  <si>
    <t>s_C</t>
  </si>
  <si>
    <t>tons/truck</t>
  </si>
  <si>
    <t>s_k-up</t>
  </si>
  <si>
    <t>d_Aw</t>
  </si>
  <si>
    <t>d_A</t>
  </si>
  <si>
    <t>total vehic</t>
  </si>
  <si>
    <t>s_VKT-up</t>
  </si>
  <si>
    <t>d_Asw</t>
  </si>
  <si>
    <t>d_As</t>
  </si>
  <si>
    <t>km/trip</t>
  </si>
  <si>
    <t>C_wear</t>
  </si>
  <si>
    <t>brake wear</t>
  </si>
  <si>
    <t>d_Bw</t>
  </si>
  <si>
    <t>d_B</t>
  </si>
  <si>
    <t>s_AR</t>
  </si>
  <si>
    <t>trip/day</t>
  </si>
  <si>
    <t>ss_ED</t>
  </si>
  <si>
    <t>d_Cw</t>
  </si>
  <si>
    <t>d_C</t>
  </si>
  <si>
    <t>s_LR</t>
  </si>
  <si>
    <t>wk/yr</t>
  </si>
  <si>
    <t>a-p</t>
  </si>
  <si>
    <t>s/hour</t>
  </si>
  <si>
    <t>s_WR</t>
  </si>
  <si>
    <t>day/wk</t>
  </si>
  <si>
    <t>c-p</t>
  </si>
  <si>
    <t>s_T</t>
  </si>
  <si>
    <t>LS</t>
  </si>
  <si>
    <t>s_PEF</t>
  </si>
  <si>
    <t>d_AR</t>
  </si>
  <si>
    <t>s_sL</t>
  </si>
  <si>
    <t>s_Q/Cw</t>
  </si>
  <si>
    <t>d_LR</t>
  </si>
  <si>
    <t>s_W</t>
  </si>
  <si>
    <t>s_Vw</t>
  </si>
  <si>
    <t>d_WR</t>
  </si>
  <si>
    <t>s_k-pp</t>
  </si>
  <si>
    <t>s_Umw</t>
  </si>
  <si>
    <t>d_T</t>
  </si>
  <si>
    <t>s_p</t>
  </si>
  <si>
    <t>s_Utw</t>
  </si>
  <si>
    <t>d_sL</t>
  </si>
  <si>
    <t>s_VKTm-st</t>
  </si>
  <si>
    <t>s_F(x)w</t>
  </si>
  <si>
    <t>d_W</t>
  </si>
  <si>
    <t>s_LS</t>
  </si>
  <si>
    <t>s_Aw</t>
  </si>
  <si>
    <t>d_k-pp</t>
  </si>
  <si>
    <t>s_AVK: TN rural interstate</t>
  </si>
  <si>
    <t>s_Asw</t>
  </si>
  <si>
    <t>d_p</t>
  </si>
  <si>
    <t>s_Km:TN rural interstate</t>
  </si>
  <si>
    <t>s_Bw</t>
  </si>
  <si>
    <t>d_VKT</t>
  </si>
  <si>
    <t>s_ED</t>
  </si>
  <si>
    <t>s_Cw</t>
  </si>
  <si>
    <t>d_LS</t>
  </si>
  <si>
    <t>d_AVK: CA urban interstate</t>
  </si>
  <si>
    <t>d_Km: CA urban interstate</t>
  </si>
  <si>
    <t>d_ED</t>
  </si>
  <si>
    <t>res_dust_ing</t>
  </si>
  <si>
    <t>res_dust_inh_w</t>
  </si>
  <si>
    <t>res_dust_inh_m</t>
  </si>
  <si>
    <t>res_dust_ext</t>
  </si>
  <si>
    <t>res_3D_sv</t>
  </si>
  <si>
    <t>res_3D_gp</t>
  </si>
  <si>
    <t>res_3D_1cm</t>
  </si>
  <si>
    <t>res_3D_5cm</t>
  </si>
  <si>
    <t>res_3D_15cm</t>
  </si>
  <si>
    <t>res_2D_sv</t>
  </si>
  <si>
    <t>res_2D_gp</t>
  </si>
  <si>
    <t>res_2D_1cm</t>
  </si>
  <si>
    <t>res_2D_5cm</t>
  </si>
  <si>
    <t>res_2D_15cm</t>
  </si>
  <si>
    <t>res_dust_wtot</t>
  </si>
  <si>
    <t>res_dust_mtot</t>
  </si>
  <si>
    <t>ind_dust_ing</t>
  </si>
  <si>
    <t>ind_dust_inh_m</t>
  </si>
  <si>
    <t>ind_dust_inh_w</t>
  </si>
  <si>
    <t>ind_dust_ext</t>
  </si>
  <si>
    <t>ind_dust_mtot</t>
  </si>
  <si>
    <t>ind_dust_wtot</t>
  </si>
  <si>
    <t>ind_3D_sv</t>
  </si>
  <si>
    <t>ind_3D_1cm</t>
  </si>
  <si>
    <t>ind_3D_5cm</t>
  </si>
  <si>
    <t>ind_3D_15cm</t>
  </si>
  <si>
    <t>ind_3D_gp</t>
  </si>
  <si>
    <t>ind_2D_sv</t>
  </si>
  <si>
    <t>ind_2D_1cm</t>
  </si>
  <si>
    <t>ind_2D_5cm</t>
  </si>
  <si>
    <t>ind_2D_15cm</t>
  </si>
  <si>
    <t>ind_2D_gp</t>
  </si>
  <si>
    <t>out_dust_ing</t>
  </si>
  <si>
    <t>out_dust_inh_m</t>
  </si>
  <si>
    <t>out_dust_inh_w</t>
  </si>
  <si>
    <t>out_dust_ext</t>
  </si>
  <si>
    <t>out_dust_mtot</t>
  </si>
  <si>
    <t>out_dust_wtot</t>
  </si>
  <si>
    <t>out_3D_sv</t>
  </si>
  <si>
    <t>out_3D_1cm</t>
  </si>
  <si>
    <t>out_3D_5cm</t>
  </si>
  <si>
    <t>out_3D_15cm</t>
  </si>
  <si>
    <t>out_3D_gp</t>
  </si>
  <si>
    <t>out_2D_sv</t>
  </si>
  <si>
    <t>out_2D_1cm</t>
  </si>
  <si>
    <t>out_2D_5cm</t>
  </si>
  <si>
    <t>out_2D_15cm</t>
  </si>
  <si>
    <t>out_2D_gp</t>
  </si>
  <si>
    <t>com_dust_ing</t>
  </si>
  <si>
    <t>com_dust_inh_m</t>
  </si>
  <si>
    <t>com_dust_inh_w</t>
  </si>
  <si>
    <t>com_dust_ext</t>
  </si>
  <si>
    <t>com_dust_mtot</t>
  </si>
  <si>
    <t>com_dust_wtot</t>
  </si>
  <si>
    <t>com_3D_sv</t>
  </si>
  <si>
    <t>com_3D_1cm</t>
  </si>
  <si>
    <t>com_3D_5cm</t>
  </si>
  <si>
    <t>com_3D_15cm</t>
  </si>
  <si>
    <t>com_3D_gp</t>
  </si>
  <si>
    <t>com_2D_sv</t>
  </si>
  <si>
    <t>com_2D_1cm</t>
  </si>
  <si>
    <t>com_2D_5cm</t>
  </si>
  <si>
    <t>com_2D_15cm</t>
  </si>
  <si>
    <t>com_2D_gp</t>
  </si>
  <si>
    <t>S_ACFGP</t>
  </si>
  <si>
    <t>S_ACFSV</t>
  </si>
  <si>
    <t>S_ACFSV1</t>
  </si>
  <si>
    <t>S_ACFSV5</t>
  </si>
  <si>
    <t>S_ACFSV15</t>
  </si>
  <si>
    <t>S_SURF</t>
  </si>
  <si>
    <t>a-i</t>
  </si>
  <si>
    <t>b-i</t>
  </si>
  <si>
    <t>ss_sL</t>
  </si>
  <si>
    <t>Conc.</t>
  </si>
  <si>
    <t>ANALYSIS</t>
  </si>
  <si>
    <t>TEST</t>
  </si>
  <si>
    <t>LUNG_TYPE</t>
  </si>
  <si>
    <t>ING_FORM</t>
  </si>
  <si>
    <t>INH_FORM</t>
  </si>
  <si>
    <t>ABSORPTION</t>
  </si>
  <si>
    <t>LUNG_FRACTION</t>
  </si>
  <si>
    <t>INGDOSE107_NB</t>
  </si>
  <si>
    <t>INGDOSE107_1YR</t>
  </si>
  <si>
    <t>INGDOSE107_5YR</t>
  </si>
  <si>
    <t>INGDOSE107_10YR</t>
  </si>
  <si>
    <t>INGDOSE107_15YR</t>
  </si>
  <si>
    <t>INGDOSE107_AD</t>
  </si>
  <si>
    <t>INGDOSE107_PC</t>
  </si>
  <si>
    <t>INGDOSE107</t>
  </si>
  <si>
    <t>DCFO107_NB</t>
  </si>
  <si>
    <t>DCFO107_1YR</t>
  </si>
  <si>
    <t>DCFO107_5YR</t>
  </si>
  <si>
    <t>DCFO107_10YR</t>
  </si>
  <si>
    <t>DCFO107_15YR</t>
  </si>
  <si>
    <t>DCFO107_AD</t>
  </si>
  <si>
    <t>DCFO107_PC</t>
  </si>
  <si>
    <t>DCFO107</t>
  </si>
  <si>
    <t>INHDOSE107_NB</t>
  </si>
  <si>
    <t>INHDOSE107_1YR</t>
  </si>
  <si>
    <t>INHDOSE107_5YR</t>
  </si>
  <si>
    <t>INHDOSE107_10YR</t>
  </si>
  <si>
    <t>INHDOSE107_15YR</t>
  </si>
  <si>
    <t>INHDOSE107_AD</t>
  </si>
  <si>
    <t>INHDOSE107_PC</t>
  </si>
  <si>
    <t>INHDOSE107</t>
  </si>
  <si>
    <t>DCFI107_NB</t>
  </si>
  <si>
    <t>DCFI107_1YR</t>
  </si>
  <si>
    <t>DCFI107_5YR</t>
  </si>
  <si>
    <t>DCFI107_10YR</t>
  </si>
  <si>
    <t>DCFI107_15YR</t>
  </si>
  <si>
    <t>DCFI107_AD</t>
  </si>
  <si>
    <t>DCFI107_PC</t>
  </si>
  <si>
    <t>DCFI107</t>
  </si>
  <si>
    <t>EXTDOSE107</t>
  </si>
  <si>
    <t>EXTSUBDOSE107</t>
  </si>
  <si>
    <t>EXTIMMDOSE107</t>
  </si>
  <si>
    <t>EXTGPDOSE107</t>
  </si>
  <si>
    <t>EXTSV1DOSE107</t>
  </si>
  <si>
    <t>EXTSV5DOSE107</t>
  </si>
  <si>
    <t>EXTSV15DOSE107</t>
  </si>
  <si>
    <t>DCFX107</t>
  </si>
  <si>
    <t>DCFXSUB107</t>
  </si>
  <si>
    <t>DCFXIMM107</t>
  </si>
  <si>
    <t>DCFXGP107</t>
  </si>
  <si>
    <t>DCFXSV1107</t>
  </si>
  <si>
    <t>DCFXSV5107</t>
  </si>
  <si>
    <t>DCFXSV15107</t>
  </si>
  <si>
    <t>decay</t>
  </si>
  <si>
    <t>S</t>
  </si>
  <si>
    <t>-</t>
  </si>
  <si>
    <t>F</t>
  </si>
  <si>
    <t>Organic</t>
  </si>
  <si>
    <t>s_k</t>
  </si>
  <si>
    <t>s_Fam</t>
  </si>
  <si>
    <t>s_Foffset</t>
  </si>
  <si>
    <t>s_FTSS h</t>
  </si>
  <si>
    <t>s_SE</t>
  </si>
  <si>
    <t>s_GSF s</t>
  </si>
  <si>
    <t>s_GSF i</t>
  </si>
  <si>
    <t>s_SLF</t>
  </si>
  <si>
    <t>s_DL</t>
  </si>
  <si>
    <t>s_ED res-c</t>
  </si>
  <si>
    <t>s_ED res-a</t>
  </si>
  <si>
    <t>s_ED res</t>
  </si>
  <si>
    <t>s_EF res-c</t>
  </si>
  <si>
    <t>s_EF res-a</t>
  </si>
  <si>
    <t>s_EF res</t>
  </si>
  <si>
    <t>s_FQ res-a</t>
  </si>
  <si>
    <t>s_FQ res-c</t>
  </si>
  <si>
    <t>s_IRA res-c</t>
  </si>
  <si>
    <t>s_IRA res-a</t>
  </si>
  <si>
    <t>s_ET res-a,h</t>
  </si>
  <si>
    <t>s_ET res-c,h</t>
  </si>
  <si>
    <t>s_ET res-o</t>
  </si>
  <si>
    <t>s_ET res-i</t>
  </si>
  <si>
    <t>s_SA res-a</t>
  </si>
  <si>
    <t>s_SA res-c</t>
  </si>
  <si>
    <t>s_AAFres-c</t>
  </si>
  <si>
    <t>s_AAFres-a</t>
  </si>
  <si>
    <t>s_IFDres-adj</t>
  </si>
  <si>
    <t>s_IFAres-adj</t>
  </si>
  <si>
    <t>s_t res</t>
  </si>
  <si>
    <t>s_HR  w</t>
  </si>
  <si>
    <t>s_ED w</t>
  </si>
  <si>
    <t>s_EF w</t>
  </si>
  <si>
    <t>s_ET w</t>
  </si>
  <si>
    <t>s_IRA w</t>
  </si>
  <si>
    <t>s_SA w</t>
  </si>
  <si>
    <t>s_FQ w</t>
  </si>
  <si>
    <t>s_t com</t>
  </si>
  <si>
    <t>s_IFD w</t>
  </si>
  <si>
    <t>s_HR ow</t>
  </si>
  <si>
    <t>s_ED ow</t>
  </si>
  <si>
    <t>s_EF ow</t>
  </si>
  <si>
    <t>s_ET ow</t>
  </si>
  <si>
    <t>s_IRA ow</t>
  </si>
  <si>
    <t>s_SA ow</t>
  </si>
  <si>
    <t>s_FQ ow</t>
  </si>
  <si>
    <t>s_t out</t>
  </si>
  <si>
    <t>s_IFD ow</t>
  </si>
  <si>
    <t>s_HR iw</t>
  </si>
  <si>
    <t>s_ED iw</t>
  </si>
  <si>
    <t>s_EF iw</t>
  </si>
  <si>
    <t>s_ET iw</t>
  </si>
  <si>
    <t>s_IRA iw</t>
  </si>
  <si>
    <t>s_SA iw</t>
  </si>
  <si>
    <t>s_FQ iw</t>
  </si>
  <si>
    <t>s_t ind</t>
  </si>
  <si>
    <t>s_IFD iw</t>
  </si>
  <si>
    <t>k_decay</t>
  </si>
  <si>
    <t>~Am-241</t>
  </si>
  <si>
    <t>~Np-237</t>
  </si>
  <si>
    <t>~Pa-233</t>
  </si>
  <si>
    <t>~U-233</t>
  </si>
  <si>
    <t>~Th-229</t>
  </si>
  <si>
    <t>~Ra-225</t>
  </si>
  <si>
    <t>~Ac-225</t>
  </si>
  <si>
    <t>~Fr-221</t>
  </si>
  <si>
    <t>~At-217</t>
  </si>
  <si>
    <t>~Bi-213</t>
  </si>
  <si>
    <t>~Po-213</t>
  </si>
  <si>
    <t>~Tl-209</t>
  </si>
  <si>
    <t>~Pb-209</t>
  </si>
  <si>
    <t>~Cs-137</t>
  </si>
  <si>
    <t>~Ba-137m</t>
  </si>
  <si>
    <t>~Ra-226</t>
  </si>
  <si>
    <t>~Rn-222</t>
  </si>
  <si>
    <t>~Po-218</t>
  </si>
  <si>
    <t>~Pb-214</t>
  </si>
  <si>
    <t>~At-218</t>
  </si>
  <si>
    <t>~Bi-214</t>
  </si>
  <si>
    <t>~Rn-218</t>
  </si>
  <si>
    <t>~Po-214</t>
  </si>
  <si>
    <t>~Tl-210</t>
  </si>
  <si>
    <t>~Pb-210</t>
  </si>
  <si>
    <t>~Bi-210</t>
  </si>
  <si>
    <t>~Hg-206</t>
  </si>
  <si>
    <t>~Po-210</t>
  </si>
  <si>
    <t>~Tl-206</t>
  </si>
  <si>
    <t>INSTRUCTIONS</t>
  </si>
  <si>
    <t>Disclaimer: This archived file was intended for internal review but has been posted due to interest in historical reviews. This file is no longer used to quality assure the EPA DCC calculator as the calculator has undergone significant updates. Quality assurance spreadsheets have been updated accordingly and are provided on the internal verification page of the EPA DCC website.</t>
  </si>
  <si>
    <t>Tab Descriptions</t>
  </si>
  <si>
    <t>Relevant Cell Descriptions on Green Tabs</t>
  </si>
  <si>
    <t>These cells, in column A, represent the primary QA isotopes.</t>
  </si>
  <si>
    <t>These cells, in column A, represent the progeny for the primary QA isotopes.</t>
  </si>
  <si>
    <t>These cells represent fractional contribution applied to DCCs. If individuals progeny are included in the output these values will be presented in the tool output.</t>
  </si>
  <si>
    <r>
      <t xml:space="preserve">In column B, under the </t>
    </r>
    <r>
      <rPr>
        <b/>
        <sz val="10"/>
        <rFont val="Arial"/>
        <family val="2"/>
      </rPr>
      <t xml:space="preserve">'TEST' </t>
    </r>
    <r>
      <rPr>
        <sz val="10"/>
        <rFont val="Arial"/>
        <family val="2"/>
      </rPr>
      <t>filter, a value of '</t>
    </r>
    <r>
      <rPr>
        <b/>
        <sz val="10"/>
        <rFont val="Arial"/>
        <family val="2"/>
      </rPr>
      <t>Y</t>
    </r>
    <r>
      <rPr>
        <sz val="10"/>
        <rFont val="Arial"/>
        <family val="2"/>
      </rPr>
      <t>' means it is a primary test isotope and '</t>
    </r>
    <r>
      <rPr>
        <b/>
        <sz val="10"/>
        <rFont val="Arial"/>
        <family val="2"/>
      </rPr>
      <t>SE</t>
    </r>
    <r>
      <rPr>
        <sz val="10"/>
        <rFont val="Arial"/>
        <family val="2"/>
      </rPr>
      <t>' means it is a progeny for a primary test isotope.</t>
    </r>
  </si>
  <si>
    <t>Other Important Notes</t>
  </si>
  <si>
    <t>g/m^2-s per kg/m^3</t>
  </si>
  <si>
    <t>km/year</t>
  </si>
  <si>
    <t>seconds</t>
  </si>
  <si>
    <t>(lb/VMT)</t>
  </si>
  <si>
    <t>fraction</t>
  </si>
  <si>
    <t>unitless</t>
  </si>
  <si>
    <t>count</t>
  </si>
  <si>
    <t>%</t>
  </si>
  <si>
    <t>acres</t>
  </si>
  <si>
    <t>tons</t>
  </si>
  <si>
    <t>m^2</t>
  </si>
  <si>
    <t>feet</t>
  </si>
  <si>
    <t>km</t>
  </si>
  <si>
    <t>weeks</t>
  </si>
  <si>
    <t>g/m^2</t>
  </si>
  <si>
    <t>days</t>
  </si>
  <si>
    <t>d-p</t>
  </si>
  <si>
    <t>(g/VKT)</t>
  </si>
  <si>
    <r>
      <t>The '</t>
    </r>
    <r>
      <rPr>
        <i/>
        <sz val="11"/>
        <rFont val="Arial"/>
        <family val="2"/>
      </rPr>
      <t>acf</t>
    </r>
    <r>
      <rPr>
        <sz val="11"/>
        <rFont val="Arial"/>
        <family val="2"/>
      </rPr>
      <t>' tab contains area correction factors that are used for testing.</t>
    </r>
  </si>
  <si>
    <r>
      <t>The '</t>
    </r>
    <r>
      <rPr>
        <i/>
        <sz val="11"/>
        <rFont val="Arial"/>
        <family val="2"/>
      </rPr>
      <t>Fsurf</t>
    </r>
    <r>
      <rPr>
        <sz val="11"/>
        <rFont val="Arial"/>
        <family val="2"/>
      </rPr>
      <t>' tab contains the surfaces factors that are used for testing.</t>
    </r>
  </si>
  <si>
    <r>
      <t>The '</t>
    </r>
    <r>
      <rPr>
        <i/>
        <sz val="11"/>
        <rFont val="Arial"/>
        <family val="2"/>
      </rPr>
      <t>pef'</t>
    </r>
    <r>
      <rPr>
        <sz val="11"/>
        <rFont val="Arial"/>
        <family val="2"/>
      </rPr>
      <t xml:space="preserve"> tab contains the particulate emissions factors that are used for testing.</t>
    </r>
  </si>
  <si>
    <t>For the 'Site-Specific with Defaults' and 'Site-Specific User Provided' tabs, the ACF is based on 20,000, the GSF is based on 20, and the FSURF is based on Center of Sidewalk and 59.</t>
  </si>
  <si>
    <t xml:space="preserve">The point of this QA sheet is to replicate the 'Site-Specific with Defaults' and 'Site-Specific User Provided' output results for the DCC (Dose Compliance Concentrations for Radionuclide Contaminants at Superfund Sites) calculator. Below are instructions for understanding the ins and outs of this spreadsheet. </t>
  </si>
  <si>
    <r>
      <t>The</t>
    </r>
    <r>
      <rPr>
        <i/>
        <sz val="11"/>
        <rFont val="Arial"/>
        <family val="2"/>
      </rPr>
      <t xml:space="preserve"> 'RadSpec' </t>
    </r>
    <r>
      <rPr>
        <sz val="11"/>
        <rFont val="Arial"/>
        <family val="2"/>
      </rPr>
      <t>tab contains most isotope specific parameters like slope factors. The 'up_Rad_Spec tab contains user entered isotope specific information.</t>
    </r>
  </si>
  <si>
    <t>The 'ss' tab contains all the non isotope specific site-specific exposure parameters that are used to calculate DCCs in the site specific and user provided tabs.</t>
  </si>
  <si>
    <t>These cells, are calculated based on specific inputs and cannot be altered unless the respective inputs are altered.</t>
  </si>
  <si>
    <t xml:space="preserve">These tabs present DCCs in units of mrem for the secular equilibrium output option. Tabs that begin with 'ss_' should be used to test the default output and use inputs from the 'ss' tab . Tabs that begin with 'up_' should be used to test the state-specific output and use inputs from the 'ss'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</si>
</sst>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E+00"/>
  </numFmts>
  <fonts count="24">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1"/>
      <name val="Calibri"/>
      <family val="2"/>
      <scheme val="minor"/>
    </font>
    <font>
      <sz val="11"/>
      <name val="Calibri"/>
      <family val="2"/>
      <scheme val="minor"/>
    </font>
    <font>
      <sz val="11"/>
      <color theme="9" tint="-0.499984740745262"/>
      <name val="Calibri"/>
      <family val="2"/>
      <scheme val="minor"/>
    </font>
    <font>
      <b/>
      <i/>
      <sz val="11"/>
      <name val="Calibri"/>
      <family val="2"/>
      <scheme val="minor"/>
    </font>
    <font>
      <i/>
      <sz val="11"/>
      <color theme="1"/>
      <name val="Calibri"/>
      <family val="2"/>
      <scheme val="minor"/>
    </font>
    <font>
      <sz val="10"/>
      <name val="Lohit Hindi"/>
      <family val="2"/>
      <charset val="1"/>
    </font>
    <font>
      <i/>
      <sz val="10"/>
      <color theme="1"/>
      <name val="Calibri (body)"/>
    </font>
    <font>
      <sz val="11"/>
      <color rgb="FF151515"/>
      <name val="Calibri"/>
      <family val="2"/>
      <scheme val="minor"/>
    </font>
    <font>
      <b/>
      <sz val="22"/>
      <color rgb="FFFF0000"/>
      <name val="Arial"/>
      <family val="2"/>
    </font>
    <font>
      <b/>
      <sz val="12"/>
      <color rgb="FFFF0000"/>
      <name val="Arial"/>
      <family val="2"/>
    </font>
    <font>
      <b/>
      <sz val="11"/>
      <name val="Arial"/>
      <family val="2"/>
    </font>
    <font>
      <sz val="12"/>
      <name val="Arial"/>
      <family val="2"/>
    </font>
    <font>
      <b/>
      <sz val="12"/>
      <name val="Arial"/>
      <family val="2"/>
    </font>
    <font>
      <b/>
      <sz val="11"/>
      <color theme="0"/>
      <name val="Arial"/>
      <family val="2"/>
    </font>
    <font>
      <sz val="11"/>
      <name val="Arial"/>
      <family val="2"/>
    </font>
    <font>
      <i/>
      <sz val="11"/>
      <name val="Arial"/>
      <family val="2"/>
    </font>
    <font>
      <b/>
      <sz val="10"/>
      <color rgb="FFFF0000"/>
      <name val="Arial"/>
      <family val="2"/>
    </font>
    <font>
      <b/>
      <i/>
      <sz val="11"/>
      <color theme="9" tint="-0.499984740745262"/>
      <name val="Calibri"/>
      <family val="2"/>
      <scheme val="minor"/>
    </font>
    <font>
      <sz val="10"/>
      <color theme="9" tint="-0.499984740745262"/>
      <name val="Arial"/>
      <family val="2"/>
    </font>
  </fonts>
  <fills count="19">
    <fill>
      <patternFill patternType="none"/>
    </fill>
    <fill>
      <patternFill patternType="gray125"/>
    </fill>
    <fill>
      <patternFill patternType="solid">
        <fgColor rgb="FFCCCCFF"/>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66"/>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rgb="FFE9D9FF"/>
        <bgColor indexed="64"/>
      </patternFill>
    </fill>
    <fill>
      <patternFill patternType="solid">
        <fgColor rgb="FFFFDEBD"/>
        <bgColor indexed="64"/>
      </patternFill>
    </fill>
    <fill>
      <patternFill patternType="solid">
        <fgColor theme="9" tint="-0.499984740745262"/>
        <bgColor indexed="64"/>
      </patternFill>
    </fill>
    <fill>
      <patternFill patternType="solid">
        <fgColor theme="5" tint="0.79998168889431442"/>
        <bgColor indexed="64"/>
      </patternFill>
    </fill>
  </fills>
  <borders count="2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0" fontId="4" fillId="0" borderId="0"/>
    <xf numFmtId="0" fontId="4" fillId="0" borderId="0"/>
    <xf numFmtId="0" fontId="4" fillId="0" borderId="0"/>
    <xf numFmtId="0" fontId="10" fillId="0" borderId="0"/>
    <xf numFmtId="0" fontId="4" fillId="0" borderId="0"/>
  </cellStyleXfs>
  <cellXfs count="127">
    <xf numFmtId="0" fontId="0" fillId="0" borderId="0" xfId="0"/>
    <xf numFmtId="0" fontId="0" fillId="0" borderId="0" xfId="0" applyFont="1"/>
    <xf numFmtId="11" fontId="0" fillId="0" borderId="0" xfId="0" applyNumberFormat="1" applyFont="1" applyAlignment="1">
      <alignment horizontal="center"/>
    </xf>
    <xf numFmtId="0" fontId="0" fillId="0" borderId="3" xfId="0" applyFont="1" applyFill="1" applyBorder="1"/>
    <xf numFmtId="0" fontId="1" fillId="0" borderId="0" xfId="1" applyNumberFormat="1" applyFont="1" applyFill="1" applyAlignment="1">
      <alignment horizontal="center" vertical="center"/>
    </xf>
    <xf numFmtId="0" fontId="1" fillId="0" borderId="0" xfId="1" applyFont="1" applyFill="1" applyAlignment="1">
      <alignment vertical="center"/>
    </xf>
    <xf numFmtId="0" fontId="0" fillId="0" borderId="0" xfId="0" applyFont="1" applyFill="1" applyBorder="1" applyAlignment="1"/>
    <xf numFmtId="0" fontId="0" fillId="0" borderId="0" xfId="0" applyFont="1" applyFill="1" applyBorder="1" applyAlignment="1">
      <alignment horizontal="center"/>
    </xf>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6" fillId="0" borderId="0" xfId="1" applyFont="1" applyAlignment="1">
      <alignment vertical="center"/>
    </xf>
    <xf numFmtId="0" fontId="0" fillId="0" borderId="0" xfId="0" applyFont="1" applyAlignment="1">
      <alignment horizontal="center"/>
    </xf>
    <xf numFmtId="0" fontId="1" fillId="0" borderId="0" xfId="1" applyNumberFormat="1" applyFont="1" applyFill="1" applyAlignment="1">
      <alignment vertical="center"/>
    </xf>
    <xf numFmtId="0" fontId="6" fillId="0" borderId="0" xfId="1" applyFont="1"/>
    <xf numFmtId="0" fontId="1" fillId="0" borderId="3" xfId="2" applyFont="1" applyFill="1" applyBorder="1" applyAlignment="1">
      <alignment vertical="center"/>
    </xf>
    <xf numFmtId="0" fontId="0" fillId="0" borderId="3" xfId="2" applyFont="1" applyFill="1" applyBorder="1" applyAlignment="1">
      <alignment vertical="center"/>
    </xf>
    <xf numFmtId="0" fontId="6" fillId="0" borderId="0" xfId="1" applyFont="1" applyFill="1"/>
    <xf numFmtId="0" fontId="0" fillId="0" borderId="0" xfId="0" applyFont="1" applyFill="1" applyBorder="1"/>
    <xf numFmtId="0" fontId="7" fillId="3" borderId="0" xfId="0" applyFont="1" applyFill="1" applyAlignment="1">
      <alignment horizontal="center"/>
    </xf>
    <xf numFmtId="2" fontId="7" fillId="3" borderId="11" xfId="0" applyNumberFormat="1" applyFont="1" applyFill="1" applyBorder="1"/>
    <xf numFmtId="0" fontId="0" fillId="0" borderId="0" xfId="0" applyProtection="1">
      <protection locked="0"/>
    </xf>
    <xf numFmtId="11" fontId="7" fillId="3" borderId="0" xfId="0" applyNumberFormat="1" applyFont="1" applyFill="1" applyAlignment="1">
      <alignment horizontal="center"/>
    </xf>
    <xf numFmtId="0" fontId="7" fillId="3" borderId="0" xfId="1" applyNumberFormat="1" applyFont="1" applyFill="1" applyAlignment="1">
      <alignment horizontal="center" vertical="center"/>
    </xf>
    <xf numFmtId="11" fontId="0" fillId="0" borderId="0" xfId="0" applyNumberFormat="1" applyProtection="1">
      <protection locked="0"/>
    </xf>
    <xf numFmtId="0" fontId="0" fillId="0" borderId="0" xfId="0" applyNumberFormat="1" applyFont="1" applyAlignment="1">
      <alignment horizontal="center"/>
    </xf>
    <xf numFmtId="0" fontId="6" fillId="0" borderId="0" xfId="0" applyFont="1" applyFill="1" applyAlignment="1">
      <alignment horizontal="center"/>
    </xf>
    <xf numFmtId="0" fontId="7" fillId="3" borderId="0" xfId="0" applyFont="1" applyFill="1"/>
    <xf numFmtId="0" fontId="4" fillId="0" borderId="0" xfId="3"/>
    <xf numFmtId="0" fontId="13" fillId="0" borderId="0" xfId="3" applyFont="1" applyAlignment="1">
      <alignment horizontal="center" vertical="center"/>
    </xf>
    <xf numFmtId="0" fontId="4" fillId="0" borderId="0" xfId="3" applyProtection="1">
      <protection locked="0"/>
    </xf>
    <xf numFmtId="0" fontId="15" fillId="0" borderId="0" xfId="3" applyFont="1" applyAlignment="1">
      <alignment wrapText="1"/>
    </xf>
    <xf numFmtId="0" fontId="16" fillId="0" borderId="0" xfId="3" applyFont="1" applyAlignment="1">
      <alignment wrapText="1"/>
    </xf>
    <xf numFmtId="0" fontId="17" fillId="0" borderId="0" xfId="3" applyFont="1" applyAlignment="1">
      <alignment horizontal="center"/>
    </xf>
    <xf numFmtId="0" fontId="18" fillId="17" borderId="16" xfId="3" applyFont="1" applyFill="1" applyBorder="1" applyAlignment="1">
      <alignment wrapText="1"/>
    </xf>
    <xf numFmtId="0" fontId="15" fillId="0" borderId="17" xfId="3" applyFont="1" applyBorder="1"/>
    <xf numFmtId="0" fontId="19" fillId="0" borderId="17" xfId="3" applyFont="1" applyBorder="1"/>
    <xf numFmtId="0" fontId="19" fillId="0" borderId="18" xfId="3" applyFont="1" applyBorder="1"/>
    <xf numFmtId="0" fontId="4" fillId="5" borderId="16" xfId="5" applyFill="1" applyBorder="1"/>
    <xf numFmtId="0" fontId="4" fillId="2" borderId="17" xfId="5" applyFill="1" applyBorder="1"/>
    <xf numFmtId="0" fontId="4" fillId="18" borderId="17" xfId="5" applyFill="1" applyBorder="1"/>
    <xf numFmtId="0" fontId="4" fillId="0" borderId="18" xfId="3" applyBorder="1"/>
    <xf numFmtId="0" fontId="5" fillId="0" borderId="7" xfId="3" applyFont="1" applyBorder="1" applyAlignment="1" applyProtection="1">
      <alignment horizontal="center"/>
      <protection locked="0"/>
    </xf>
    <xf numFmtId="11" fontId="22" fillId="3" borderId="8" xfId="0" applyNumberFormat="1" applyFont="1" applyFill="1" applyBorder="1" applyAlignment="1">
      <alignment horizontal="center" vertical="center"/>
    </xf>
    <xf numFmtId="11" fontId="8" fillId="0" borderId="9" xfId="0" applyNumberFormat="1"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0" fillId="0" borderId="9" xfId="0" applyBorder="1" applyProtection="1">
      <protection locked="0"/>
    </xf>
    <xf numFmtId="0" fontId="6" fillId="0" borderId="10" xfId="0" applyFont="1" applyBorder="1" applyProtection="1">
      <protection locked="0"/>
    </xf>
    <xf numFmtId="2" fontId="0" fillId="0" borderId="12" xfId="0" applyNumberFormat="1" applyBorder="1" applyProtection="1">
      <protection locked="0"/>
    </xf>
    <xf numFmtId="0" fontId="0" fillId="0" borderId="10" xfId="0" applyBorder="1" applyProtection="1">
      <protection locked="0"/>
    </xf>
    <xf numFmtId="2" fontId="0" fillId="0" borderId="11"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7" fillId="3" borderId="0" xfId="0" applyFont="1" applyFill="1" applyProtection="1">
      <protection locked="0"/>
    </xf>
    <xf numFmtId="0" fontId="7" fillId="3" borderId="5" xfId="0" applyFont="1" applyFill="1" applyBorder="1" applyProtection="1">
      <protection locked="0"/>
    </xf>
    <xf numFmtId="0" fontId="6" fillId="0" borderId="13" xfId="0" applyFont="1" applyBorder="1" applyProtection="1">
      <protection locked="0"/>
    </xf>
    <xf numFmtId="0" fontId="0" fillId="0" borderId="11" xfId="0" applyBorder="1" applyProtection="1">
      <protection locked="0"/>
    </xf>
    <xf numFmtId="164" fontId="0" fillId="0" borderId="0" xfId="0" applyNumberFormat="1" applyProtection="1">
      <protection locked="0"/>
    </xf>
    <xf numFmtId="0" fontId="0" fillId="0" borderId="0" xfId="0" applyFill="1" applyProtection="1">
      <protection locked="0"/>
    </xf>
    <xf numFmtId="0" fontId="18" fillId="0" borderId="0" xfId="3" applyFont="1"/>
    <xf numFmtId="0" fontId="21" fillId="0" borderId="19" xfId="5" applyFont="1" applyBorder="1" applyAlignment="1">
      <alignment wrapText="1"/>
    </xf>
    <xf numFmtId="0" fontId="13" fillId="0" borderId="0" xfId="3" applyFont="1" applyAlignment="1">
      <alignment vertical="center"/>
    </xf>
    <xf numFmtId="0" fontId="14" fillId="0" borderId="15" xfId="5" applyFont="1" applyBorder="1" applyAlignment="1">
      <alignment horizontal="left" vertical="center" wrapText="1"/>
    </xf>
    <xf numFmtId="0" fontId="4" fillId="0" borderId="0" xfId="3" applyAlignment="1">
      <alignment wrapText="1"/>
    </xf>
    <xf numFmtId="0" fontId="23" fillId="3" borderId="16" xfId="3" applyFont="1" applyFill="1" applyBorder="1"/>
    <xf numFmtId="0" fontId="3" fillId="0" borderId="0" xfId="0" applyFont="1" applyFill="1" applyProtection="1"/>
    <xf numFmtId="0" fontId="3" fillId="0" borderId="0" xfId="0" applyFont="1" applyAlignment="1" applyProtection="1">
      <alignment horizontal="left"/>
    </xf>
    <xf numFmtId="0" fontId="3" fillId="0" borderId="0" xfId="0" applyFont="1" applyProtection="1"/>
    <xf numFmtId="11" fontId="3" fillId="0" borderId="0" xfId="0" applyNumberFormat="1" applyFont="1" applyProtection="1"/>
    <xf numFmtId="11" fontId="2" fillId="0" borderId="0" xfId="0" applyNumberFormat="1" applyFont="1" applyAlignment="1" applyProtection="1">
      <alignment horizontal="left"/>
    </xf>
    <xf numFmtId="0" fontId="2" fillId="0" borderId="0" xfId="0" applyNumberFormat="1" applyFont="1" applyFill="1" applyBorder="1" applyAlignment="1" applyProtection="1">
      <alignment horizontal="left"/>
    </xf>
    <xf numFmtId="11" fontId="2" fillId="0" borderId="0" xfId="0" applyNumberFormat="1" applyFont="1" applyAlignment="1" applyProtection="1">
      <alignment horizontal="left" vertical="center"/>
    </xf>
    <xf numFmtId="0" fontId="0" fillId="2" borderId="0" xfId="0" applyFill="1" applyProtection="1"/>
    <xf numFmtId="0" fontId="0" fillId="0" borderId="0" xfId="0" applyProtection="1"/>
    <xf numFmtId="11" fontId="0" fillId="0" borderId="0" xfId="0" applyNumberFormat="1" applyProtection="1"/>
    <xf numFmtId="11" fontId="0" fillId="0" borderId="0" xfId="0" applyNumberFormat="1" applyAlignment="1" applyProtection="1">
      <alignment horizontal="center"/>
    </xf>
    <xf numFmtId="11" fontId="7" fillId="5" borderId="0" xfId="0" applyNumberFormat="1" applyFont="1" applyFill="1" applyProtection="1"/>
    <xf numFmtId="11" fontId="0" fillId="0" borderId="0" xfId="0" applyNumberFormat="1" applyAlignment="1" applyProtection="1">
      <alignment horizontal="left"/>
    </xf>
    <xf numFmtId="0" fontId="0" fillId="0" borderId="0" xfId="0" applyAlignment="1" applyProtection="1">
      <alignment horizontal="left"/>
    </xf>
    <xf numFmtId="0" fontId="0" fillId="5" borderId="0" xfId="0" applyFill="1" applyProtection="1"/>
    <xf numFmtId="11" fontId="0" fillId="0" borderId="0" xfId="0" applyNumberFormat="1" applyAlignment="1" applyProtection="1">
      <alignment horizontal="right"/>
    </xf>
    <xf numFmtId="0" fontId="0" fillId="0" borderId="0" xfId="0" applyAlignment="1" applyProtection="1">
      <alignment horizontal="right"/>
    </xf>
    <xf numFmtId="0" fontId="0" fillId="16" borderId="0" xfId="0" applyFill="1" applyProtection="1"/>
    <xf numFmtId="11" fontId="0" fillId="0" borderId="0" xfId="0" applyNumberFormat="1" applyAlignment="1" applyProtection="1">
      <alignment horizontal="center" vertical="center"/>
    </xf>
    <xf numFmtId="0" fontId="0" fillId="15" borderId="0" xfId="0" applyFill="1" applyAlignment="1" applyProtection="1">
      <alignment horizontal="right"/>
    </xf>
    <xf numFmtId="11" fontId="9" fillId="15" borderId="0" xfId="0" applyNumberFormat="1" applyFont="1" applyFill="1" applyAlignment="1" applyProtection="1">
      <alignment horizontal="right"/>
    </xf>
    <xf numFmtId="11" fontId="11" fillId="15" borderId="0" xfId="0" applyNumberFormat="1" applyFont="1" applyFill="1" applyAlignment="1" applyProtection="1"/>
    <xf numFmtId="0" fontId="9" fillId="0" borderId="0" xfId="0" applyFont="1" applyAlignment="1" applyProtection="1">
      <alignment horizontal="right"/>
    </xf>
    <xf numFmtId="11" fontId="6" fillId="0" borderId="0" xfId="0" applyNumberFormat="1" applyFont="1" applyFill="1" applyAlignment="1" applyProtection="1">
      <alignment horizontal="right"/>
    </xf>
    <xf numFmtId="11" fontId="0" fillId="0" borderId="0" xfId="0" applyNumberFormat="1" applyAlignment="1" applyProtection="1"/>
    <xf numFmtId="11" fontId="0" fillId="0" borderId="0" xfId="0" applyNumberFormat="1" applyFill="1" applyAlignment="1" applyProtection="1">
      <alignment horizontal="right"/>
    </xf>
    <xf numFmtId="0" fontId="12" fillId="0" borderId="0" xfId="0" applyFont="1" applyAlignment="1" applyProtection="1">
      <alignment horizontal="right"/>
    </xf>
    <xf numFmtId="11" fontId="9" fillId="15" borderId="0" xfId="0" applyNumberFormat="1" applyFont="1" applyFill="1" applyAlignment="1" applyProtection="1"/>
    <xf numFmtId="0" fontId="0" fillId="0" borderId="0" xfId="0" applyFont="1" applyAlignment="1" applyProtection="1">
      <alignment horizontal="right"/>
    </xf>
    <xf numFmtId="0" fontId="0" fillId="18" borderId="0" xfId="0" applyFill="1" applyAlignment="1" applyProtection="1">
      <alignment horizontal="right"/>
    </xf>
    <xf numFmtId="0" fontId="0" fillId="18" borderId="0" xfId="0" applyFont="1" applyFill="1" applyAlignment="1" applyProtection="1">
      <alignment horizontal="right"/>
    </xf>
    <xf numFmtId="0" fontId="0" fillId="18" borderId="0" xfId="0" applyNumberFormat="1" applyFill="1" applyAlignment="1" applyProtection="1">
      <alignment horizontal="right"/>
    </xf>
    <xf numFmtId="0" fontId="9" fillId="14" borderId="0" xfId="0" applyFont="1" applyFill="1" applyProtection="1"/>
    <xf numFmtId="0" fontId="0" fillId="15" borderId="0" xfId="0" applyFill="1" applyProtection="1"/>
    <xf numFmtId="11" fontId="0" fillId="15" borderId="0" xfId="0" applyNumberFormat="1" applyFill="1" applyAlignment="1" applyProtection="1">
      <alignment horizontal="center"/>
    </xf>
    <xf numFmtId="0" fontId="5" fillId="13" borderId="7" xfId="0" applyFont="1" applyFill="1" applyBorder="1" applyAlignment="1" applyProtection="1">
      <alignment horizontal="center"/>
      <protection locked="0"/>
    </xf>
    <xf numFmtId="0" fontId="5" fillId="13" borderId="8" xfId="0" applyFont="1" applyFill="1" applyBorder="1" applyAlignment="1" applyProtection="1">
      <alignment horizontal="center"/>
      <protection locked="0"/>
    </xf>
    <xf numFmtId="0" fontId="5" fillId="13" borderId="9" xfId="0" applyFont="1" applyFill="1" applyBorder="1" applyAlignment="1" applyProtection="1">
      <alignment horizontal="center"/>
      <protection locked="0"/>
    </xf>
    <xf numFmtId="0" fontId="5" fillId="8" borderId="4" xfId="0" applyFont="1" applyFill="1" applyBorder="1" applyAlignment="1" applyProtection="1">
      <alignment horizontal="center"/>
      <protection locked="0"/>
    </xf>
    <xf numFmtId="0" fontId="5" fillId="8" borderId="5" xfId="0" applyFont="1" applyFill="1" applyBorder="1" applyAlignment="1" applyProtection="1">
      <alignment horizontal="center"/>
      <protection locked="0"/>
    </xf>
    <xf numFmtId="0" fontId="5" fillId="8" borderId="6" xfId="0" applyFont="1" applyFill="1" applyBorder="1" applyAlignment="1" applyProtection="1">
      <alignment horizontal="center"/>
      <protection locked="0"/>
    </xf>
    <xf numFmtId="0" fontId="5" fillId="9" borderId="4" xfId="0" applyFont="1" applyFill="1" applyBorder="1" applyAlignment="1" applyProtection="1">
      <alignment horizontal="center"/>
      <protection locked="0"/>
    </xf>
    <xf numFmtId="0" fontId="5" fillId="9" borderId="5" xfId="0" applyFont="1" applyFill="1" applyBorder="1" applyAlignment="1" applyProtection="1">
      <alignment horizontal="center"/>
      <protection locked="0"/>
    </xf>
    <xf numFmtId="0" fontId="5" fillId="9" borderId="6" xfId="0" applyFont="1" applyFill="1" applyBorder="1" applyAlignment="1" applyProtection="1">
      <alignment horizontal="center"/>
      <protection locked="0"/>
    </xf>
    <xf numFmtId="0" fontId="5" fillId="10" borderId="4" xfId="0" applyFont="1" applyFill="1" applyBorder="1" applyAlignment="1" applyProtection="1">
      <alignment horizontal="center"/>
      <protection locked="0"/>
    </xf>
    <xf numFmtId="0" fontId="5" fillId="10" borderId="5" xfId="0" applyFont="1" applyFill="1" applyBorder="1" applyAlignment="1" applyProtection="1">
      <alignment horizontal="center"/>
      <protection locked="0"/>
    </xf>
    <xf numFmtId="0" fontId="5" fillId="10" borderId="6" xfId="0" applyFont="1" applyFill="1" applyBorder="1" applyAlignment="1" applyProtection="1">
      <alignment horizontal="center"/>
      <protection locked="0"/>
    </xf>
    <xf numFmtId="0" fontId="5" fillId="11" borderId="4" xfId="0" applyFont="1" applyFill="1" applyBorder="1" applyAlignment="1" applyProtection="1">
      <alignment horizontal="center"/>
      <protection locked="0"/>
    </xf>
    <xf numFmtId="0" fontId="5" fillId="11" borderId="5" xfId="0" applyFont="1" applyFill="1" applyBorder="1" applyAlignment="1" applyProtection="1">
      <alignment horizontal="center"/>
      <protection locked="0"/>
    </xf>
    <xf numFmtId="0" fontId="5" fillId="11" borderId="6" xfId="0" applyFont="1" applyFill="1" applyBorder="1" applyAlignment="1" applyProtection="1">
      <alignment horizontal="center"/>
      <protection locked="0"/>
    </xf>
    <xf numFmtId="0" fontId="5" fillId="12" borderId="4" xfId="0" applyFont="1" applyFill="1" applyBorder="1" applyAlignment="1" applyProtection="1">
      <alignment horizontal="center"/>
      <protection locked="0"/>
    </xf>
    <xf numFmtId="0" fontId="5" fillId="12" borderId="5" xfId="0" applyFont="1" applyFill="1" applyBorder="1" applyAlignment="1" applyProtection="1">
      <alignment horizontal="center"/>
      <protection locked="0"/>
    </xf>
    <xf numFmtId="0" fontId="5" fillId="12" borderId="6" xfId="0" applyFont="1" applyFill="1" applyBorder="1" applyAlignment="1" applyProtection="1">
      <alignment horizontal="center"/>
      <protection locked="0"/>
    </xf>
    <xf numFmtId="0" fontId="2" fillId="0" borderId="0" xfId="0" applyFont="1" applyAlignment="1">
      <alignment horizontal="center"/>
    </xf>
    <xf numFmtId="0" fontId="5" fillId="4" borderId="1" xfId="1" applyFont="1" applyFill="1" applyBorder="1" applyAlignment="1">
      <alignment horizontal="center" vertical="center"/>
    </xf>
    <xf numFmtId="0" fontId="5" fillId="4" borderId="2" xfId="1" applyFont="1" applyFill="1" applyBorder="1" applyAlignment="1">
      <alignment horizontal="center" vertical="center"/>
    </xf>
    <xf numFmtId="0" fontId="5" fillId="5" borderId="1" xfId="1" applyNumberFormat="1" applyFont="1" applyFill="1" applyBorder="1" applyAlignment="1">
      <alignment horizontal="center" vertical="center"/>
    </xf>
    <xf numFmtId="0" fontId="5" fillId="6" borderId="1" xfId="1" applyNumberFormat="1" applyFont="1" applyFill="1" applyBorder="1" applyAlignment="1">
      <alignment horizontal="center" vertical="center"/>
    </xf>
    <xf numFmtId="0" fontId="5" fillId="7" borderId="1" xfId="1" applyFont="1" applyFill="1" applyBorder="1" applyAlignment="1">
      <alignment horizontal="center" vertical="center"/>
    </xf>
  </cellXfs>
  <cellStyles count="6">
    <cellStyle name="Normal" xfId="0" builtinId="0"/>
    <cellStyle name="Normal 2 2" xfId="5" xr:uid="{35A5A70C-AE6A-4C82-BC5F-4DEA92D47760}"/>
    <cellStyle name="Normal 2 8" xfId="3" xr:uid="{00000000-0005-0000-0000-000001000000}"/>
    <cellStyle name="Normal 3" xfId="1" xr:uid="{00000000-0005-0000-0000-000002000000}"/>
    <cellStyle name="Normal 4" xfId="2" xr:uid="{00000000-0005-0000-0000-000003000000}"/>
    <cellStyle name="TableStyleLight1" xfId="4" xr:uid="{00000000-0005-0000-0000-000004000000}"/>
  </cellStyles>
  <dxfs count="1">
    <dxf>
      <fill>
        <patternFill>
          <bgColor theme="9" tint="0.59996337778862885"/>
        </patternFill>
      </fill>
    </dxf>
  </dxfs>
  <tableStyles count="0" defaultTableStyle="TableStyleMedium2" defaultPivotStyle="PivotStyleLight16"/>
  <colors>
    <mruColors>
      <color rgb="FFFFCCCC"/>
      <color rgb="FFFFDEBD"/>
      <color rgb="FFE9D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21\OneDrive%20-%20Oak%20Ridge%20National%20Laboratory\EPA%20Tools\DCC\2019_Jan_PublicQA\DCC_worker_SE_no_dec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dSpec"/>
      <sheetName val="d"/>
      <sheetName val="d_ind"/>
      <sheetName val="d_out"/>
      <sheetName val="d_com"/>
      <sheetName val="d_con"/>
      <sheetName val="def_acf"/>
      <sheetName val="s_RadSpec"/>
      <sheetName val="s_ind"/>
      <sheetName val="s_out"/>
      <sheetName val="s_com"/>
      <sheetName val="s_con"/>
      <sheetName val="ss"/>
      <sheetName val="up_RadSpec"/>
      <sheetName val="up_ind"/>
      <sheetName val="up_out"/>
      <sheetName val="up_com"/>
      <sheetName val="up_con"/>
    </sheetNames>
    <sheetDataSet>
      <sheetData sheetId="0" refreshError="1"/>
      <sheetData sheetId="1" refreshError="1"/>
      <sheetData sheetId="2">
        <row r="2">
          <cell r="B2">
            <v>1</v>
          </cell>
          <cell r="E2">
            <v>1</v>
          </cell>
          <cell r="H2">
            <v>1</v>
          </cell>
          <cell r="K2">
            <v>1</v>
          </cell>
          <cell r="N2">
            <v>1</v>
          </cell>
          <cell r="Q2">
            <v>1359344473.5814338</v>
          </cell>
          <cell r="T2">
            <v>1089112.8445117865</v>
          </cell>
          <cell r="W2">
            <v>49419631.204924718</v>
          </cell>
        </row>
        <row r="3">
          <cell r="B3">
            <v>1</v>
          </cell>
          <cell r="Q3">
            <v>4.6900000000000004</v>
          </cell>
          <cell r="T3">
            <v>23.017850304789416</v>
          </cell>
          <cell r="W3">
            <v>14.314066768501952</v>
          </cell>
        </row>
        <row r="4">
          <cell r="E4">
            <v>60</v>
          </cell>
          <cell r="H4">
            <v>60</v>
          </cell>
          <cell r="K4">
            <v>60</v>
          </cell>
          <cell r="N4">
            <v>60</v>
          </cell>
          <cell r="Q4">
            <v>11.32</v>
          </cell>
          <cell r="T4">
            <v>7200000</v>
          </cell>
          <cell r="W4">
            <v>1.5585863369605828E-6</v>
          </cell>
        </row>
        <row r="5">
          <cell r="B5">
            <v>1</v>
          </cell>
          <cell r="E5">
            <v>50</v>
          </cell>
          <cell r="H5">
            <v>100</v>
          </cell>
          <cell r="K5">
            <v>100</v>
          </cell>
          <cell r="N5">
            <v>330</v>
          </cell>
          <cell r="Q5">
            <v>0.19400000000000001</v>
          </cell>
          <cell r="T5">
            <v>274.21393385475488</v>
          </cell>
          <cell r="W5">
            <v>4401.9567729252149</v>
          </cell>
        </row>
        <row r="6">
          <cell r="E6">
            <v>250</v>
          </cell>
          <cell r="H6">
            <v>225</v>
          </cell>
          <cell r="K6">
            <v>250</v>
          </cell>
          <cell r="N6">
            <v>250</v>
          </cell>
          <cell r="Q6">
            <v>0.5</v>
          </cell>
          <cell r="T6">
            <v>8</v>
          </cell>
          <cell r="W6">
            <v>1658.1505859098856</v>
          </cell>
        </row>
        <row r="7">
          <cell r="H7">
            <v>8</v>
          </cell>
          <cell r="K7">
            <v>4</v>
          </cell>
          <cell r="N7">
            <v>5</v>
          </cell>
          <cell r="Q7">
            <v>93.773582452087695</v>
          </cell>
          <cell r="T7">
            <v>337.36965049135631</v>
          </cell>
          <cell r="W7">
            <v>739.26351214461999</v>
          </cell>
        </row>
        <row r="8">
          <cell r="E8">
            <v>8</v>
          </cell>
          <cell r="K8">
            <v>4</v>
          </cell>
          <cell r="N8">
            <v>50</v>
          </cell>
          <cell r="Q8">
            <v>0.5</v>
          </cell>
          <cell r="T8">
            <v>0.18583720873299323</v>
          </cell>
          <cell r="W8">
            <v>10863.846413114754</v>
          </cell>
        </row>
        <row r="9">
          <cell r="N9">
            <v>8</v>
          </cell>
          <cell r="Q9">
            <v>16.2302</v>
          </cell>
          <cell r="T9">
            <v>8400</v>
          </cell>
          <cell r="W9">
            <v>5043.3532488378178</v>
          </cell>
        </row>
        <row r="10">
          <cell r="N10">
            <v>0</v>
          </cell>
          <cell r="Q10">
            <v>18.776199999999999</v>
          </cell>
          <cell r="T10">
            <v>147.58077449315678</v>
          </cell>
          <cell r="W10">
            <v>2023.43</v>
          </cell>
        </row>
        <row r="11">
          <cell r="Q11">
            <v>216.108</v>
          </cell>
          <cell r="T11">
            <v>4.4982620065514185E-2</v>
          </cell>
          <cell r="W11">
            <v>24.879098360655735</v>
          </cell>
        </row>
        <row r="12">
          <cell r="T12">
            <v>20</v>
          </cell>
          <cell r="W12">
            <v>24.879098360655735</v>
          </cell>
        </row>
        <row r="13">
          <cell r="T13">
            <v>20</v>
          </cell>
          <cell r="W13">
            <v>1.68</v>
          </cell>
        </row>
        <row r="14">
          <cell r="T14">
            <v>10</v>
          </cell>
          <cell r="W14">
            <v>4047</v>
          </cell>
        </row>
        <row r="15">
          <cell r="T15">
            <v>0.5</v>
          </cell>
          <cell r="W15">
            <v>1</v>
          </cell>
        </row>
        <row r="16">
          <cell r="T16">
            <v>0.2</v>
          </cell>
          <cell r="W16">
            <v>2</v>
          </cell>
        </row>
        <row r="17">
          <cell r="T17">
            <v>70</v>
          </cell>
          <cell r="W17">
            <v>12</v>
          </cell>
        </row>
        <row r="18">
          <cell r="T18">
            <v>8.5</v>
          </cell>
          <cell r="W18">
            <v>6.9</v>
          </cell>
        </row>
        <row r="19">
          <cell r="T19">
            <v>12.9351</v>
          </cell>
          <cell r="W19">
            <v>7.9</v>
          </cell>
        </row>
        <row r="20">
          <cell r="T20">
            <v>5.7382999999999997</v>
          </cell>
          <cell r="W20">
            <v>11.4</v>
          </cell>
        </row>
        <row r="21">
          <cell r="T21">
            <v>71.771100000000004</v>
          </cell>
          <cell r="W21">
            <v>11.4</v>
          </cell>
        </row>
        <row r="22">
          <cell r="W22">
            <v>18</v>
          </cell>
        </row>
        <row r="23">
          <cell r="W23">
            <v>1</v>
          </cell>
        </row>
        <row r="24">
          <cell r="W24">
            <v>2</v>
          </cell>
        </row>
        <row r="25">
          <cell r="W25">
            <v>5</v>
          </cell>
        </row>
        <row r="26">
          <cell r="W26">
            <v>5</v>
          </cell>
        </row>
        <row r="27">
          <cell r="W27">
            <v>2.44</v>
          </cell>
        </row>
        <row r="28">
          <cell r="W28">
            <v>2.44</v>
          </cell>
        </row>
        <row r="29">
          <cell r="W29">
            <v>3</v>
          </cell>
        </row>
        <row r="30">
          <cell r="W30">
            <v>3</v>
          </cell>
        </row>
        <row r="31">
          <cell r="W31">
            <v>2.4538000000000002</v>
          </cell>
        </row>
        <row r="32">
          <cell r="W32">
            <v>17.565999999999999</v>
          </cell>
        </row>
        <row r="33">
          <cell r="W33">
            <v>189.04259999999999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v>5</v>
          </cell>
          <cell r="E2">
            <v>1</v>
          </cell>
          <cell r="H2">
            <v>1</v>
          </cell>
          <cell r="K2">
            <v>1</v>
          </cell>
          <cell r="N2">
            <v>1</v>
          </cell>
          <cell r="Q2">
            <v>310235478.05778408</v>
          </cell>
          <cell r="T2">
            <v>508471.93442795402</v>
          </cell>
          <cell r="W2">
            <v>3197981.7271437394</v>
          </cell>
        </row>
        <row r="3">
          <cell r="B3">
            <v>5</v>
          </cell>
          <cell r="Q3">
            <v>5</v>
          </cell>
          <cell r="T3">
            <v>16.403103329458006</v>
          </cell>
          <cell r="W3">
            <v>9.4355742285493491</v>
          </cell>
        </row>
        <row r="4">
          <cell r="E4">
            <v>30</v>
          </cell>
          <cell r="H4">
            <v>30</v>
          </cell>
          <cell r="K4">
            <v>30</v>
          </cell>
          <cell r="N4">
            <v>30</v>
          </cell>
          <cell r="Q4">
            <v>11.32</v>
          </cell>
          <cell r="T4">
            <v>1350000</v>
          </cell>
          <cell r="W4">
            <v>1.5822450086592103E-5</v>
          </cell>
        </row>
        <row r="5">
          <cell r="B5">
            <v>2</v>
          </cell>
          <cell r="E5">
            <v>25</v>
          </cell>
          <cell r="H5">
            <v>50</v>
          </cell>
          <cell r="K5">
            <v>50</v>
          </cell>
          <cell r="N5">
            <v>50</v>
          </cell>
          <cell r="Q5">
            <v>0.28499999999999998</v>
          </cell>
          <cell r="T5">
            <v>650.35544785183583</v>
          </cell>
          <cell r="W5">
            <v>117536.20049101896</v>
          </cell>
        </row>
        <row r="6">
          <cell r="E6">
            <v>55</v>
          </cell>
          <cell r="H6">
            <v>55</v>
          </cell>
          <cell r="K6">
            <v>55</v>
          </cell>
          <cell r="N6">
            <v>75</v>
          </cell>
          <cell r="Q6">
            <v>0.25</v>
          </cell>
          <cell r="T6">
            <v>8</v>
          </cell>
          <cell r="W6">
            <v>282139.27938829322</v>
          </cell>
        </row>
        <row r="7">
          <cell r="E7">
            <v>0</v>
          </cell>
          <cell r="H7">
            <v>5</v>
          </cell>
          <cell r="K7">
            <v>2</v>
          </cell>
          <cell r="N7">
            <v>3</v>
          </cell>
          <cell r="Q7">
            <v>57.143694778447667</v>
          </cell>
          <cell r="T7">
            <v>320.05695269028917</v>
          </cell>
          <cell r="W7">
            <v>1604.3679661535591</v>
          </cell>
        </row>
        <row r="8">
          <cell r="E8">
            <v>5</v>
          </cell>
          <cell r="H8">
            <v>0</v>
          </cell>
          <cell r="K8">
            <v>3</v>
          </cell>
          <cell r="N8">
            <v>25</v>
          </cell>
          <cell r="Q8">
            <v>5</v>
          </cell>
          <cell r="T8">
            <v>0.18647414445578231</v>
          </cell>
          <cell r="W8">
            <v>1699.7399999999998</v>
          </cell>
        </row>
        <row r="9">
          <cell r="N9">
            <v>5</v>
          </cell>
          <cell r="Q9">
            <v>15.0235</v>
          </cell>
          <cell r="T9">
            <v>4200</v>
          </cell>
          <cell r="W9">
            <v>29231.284567160626</v>
          </cell>
        </row>
        <row r="10">
          <cell r="N10">
            <v>0</v>
          </cell>
          <cell r="Q10">
            <v>18.252600000000001</v>
          </cell>
          <cell r="T10">
            <v>466.69138625005706</v>
          </cell>
          <cell r="W10">
            <v>20234.3</v>
          </cell>
        </row>
        <row r="11">
          <cell r="Q11">
            <v>207.33869999999999</v>
          </cell>
          <cell r="T11">
            <v>0.14224753452901739</v>
          </cell>
          <cell r="W11">
            <v>20.234999999999999</v>
          </cell>
        </row>
        <row r="12">
          <cell r="T12">
            <v>15</v>
          </cell>
          <cell r="W12">
            <v>20.234999999999999</v>
          </cell>
        </row>
        <row r="13">
          <cell r="T13">
            <v>20</v>
          </cell>
          <cell r="W13">
            <v>5</v>
          </cell>
        </row>
        <row r="14">
          <cell r="T14">
            <v>10</v>
          </cell>
          <cell r="W14">
            <v>5000</v>
          </cell>
        </row>
        <row r="15">
          <cell r="T15">
            <v>5</v>
          </cell>
          <cell r="W15">
            <v>5</v>
          </cell>
        </row>
        <row r="16">
          <cell r="T16">
            <v>0.15</v>
          </cell>
          <cell r="W16">
            <v>5</v>
          </cell>
        </row>
        <row r="17">
          <cell r="T17">
            <v>70</v>
          </cell>
          <cell r="W17">
            <v>5</v>
          </cell>
        </row>
        <row r="18">
          <cell r="T18">
            <v>5</v>
          </cell>
          <cell r="W18">
            <v>5</v>
          </cell>
        </row>
        <row r="19">
          <cell r="T19">
            <v>12.9351</v>
          </cell>
          <cell r="W19">
            <v>5</v>
          </cell>
        </row>
        <row r="20">
          <cell r="T20">
            <v>5.7382999999999997</v>
          </cell>
          <cell r="W20">
            <v>5</v>
          </cell>
        </row>
        <row r="21">
          <cell r="T21">
            <v>71.771100000000004</v>
          </cell>
          <cell r="W21">
            <v>5</v>
          </cell>
        </row>
        <row r="22">
          <cell r="W22">
            <v>5</v>
          </cell>
        </row>
        <row r="23">
          <cell r="W23">
            <v>5</v>
          </cell>
        </row>
        <row r="24">
          <cell r="W24">
            <v>5</v>
          </cell>
        </row>
        <row r="25">
          <cell r="W25">
            <v>5</v>
          </cell>
        </row>
        <row r="26">
          <cell r="W26">
            <v>5</v>
          </cell>
        </row>
        <row r="27">
          <cell r="W27">
            <v>5</v>
          </cell>
        </row>
        <row r="28">
          <cell r="W28">
            <v>5</v>
          </cell>
        </row>
        <row r="29">
          <cell r="W29">
            <v>5</v>
          </cell>
        </row>
        <row r="30">
          <cell r="W30">
            <v>5</v>
          </cell>
        </row>
        <row r="31">
          <cell r="W31">
            <v>2.4538000000000002</v>
          </cell>
        </row>
        <row r="32">
          <cell r="W32">
            <v>17.565999999999999</v>
          </cell>
        </row>
        <row r="33">
          <cell r="W33">
            <v>189.04259999999999</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32A93-23EA-453C-B22F-0BF4A32D9B58}">
  <dimension ref="A1:N25"/>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RowHeight="12.75"/>
  <cols>
    <col min="1" max="1" width="9.06640625" style="28"/>
    <col min="2" max="2" width="151.86328125" style="28" bestFit="1" customWidth="1"/>
    <col min="3" max="257" width="9.06640625" style="28"/>
    <col min="258" max="258" width="118.86328125" style="28" bestFit="1" customWidth="1"/>
    <col min="259" max="513" width="9.06640625" style="28"/>
    <col min="514" max="514" width="118.86328125" style="28" bestFit="1" customWidth="1"/>
    <col min="515" max="769" width="9.06640625" style="28"/>
    <col min="770" max="770" width="118.86328125" style="28" bestFit="1" customWidth="1"/>
    <col min="771" max="1025" width="9.06640625" style="28"/>
    <col min="1026" max="1026" width="118.86328125" style="28" bestFit="1" customWidth="1"/>
    <col min="1027" max="1281" width="9.06640625" style="28"/>
    <col min="1282" max="1282" width="118.86328125" style="28" bestFit="1" customWidth="1"/>
    <col min="1283" max="1537" width="9.06640625" style="28"/>
    <col min="1538" max="1538" width="118.86328125" style="28" bestFit="1" customWidth="1"/>
    <col min="1539" max="1793" width="9.06640625" style="28"/>
    <col min="1794" max="1794" width="118.86328125" style="28" bestFit="1" customWidth="1"/>
    <col min="1795" max="2049" width="9.06640625" style="28"/>
    <col min="2050" max="2050" width="118.86328125" style="28" bestFit="1" customWidth="1"/>
    <col min="2051" max="2305" width="9.06640625" style="28"/>
    <col min="2306" max="2306" width="118.86328125" style="28" bestFit="1" customWidth="1"/>
    <col min="2307" max="2561" width="9.06640625" style="28"/>
    <col min="2562" max="2562" width="118.86328125" style="28" bestFit="1" customWidth="1"/>
    <col min="2563" max="2817" width="9.06640625" style="28"/>
    <col min="2818" max="2818" width="118.86328125" style="28" bestFit="1" customWidth="1"/>
    <col min="2819" max="3073" width="9.06640625" style="28"/>
    <col min="3074" max="3074" width="118.86328125" style="28" bestFit="1" customWidth="1"/>
    <col min="3075" max="3329" width="9.06640625" style="28"/>
    <col min="3330" max="3330" width="118.86328125" style="28" bestFit="1" customWidth="1"/>
    <col min="3331" max="3585" width="9.06640625" style="28"/>
    <col min="3586" max="3586" width="118.86328125" style="28" bestFit="1" customWidth="1"/>
    <col min="3587" max="3841" width="9.06640625" style="28"/>
    <col min="3842" max="3842" width="118.86328125" style="28" bestFit="1" customWidth="1"/>
    <col min="3843" max="4097" width="9.06640625" style="28"/>
    <col min="4098" max="4098" width="118.86328125" style="28" bestFit="1" customWidth="1"/>
    <col min="4099" max="4353" width="9.06640625" style="28"/>
    <col min="4354" max="4354" width="118.86328125" style="28" bestFit="1" customWidth="1"/>
    <col min="4355" max="4609" width="9.06640625" style="28"/>
    <col min="4610" max="4610" width="118.86328125" style="28" bestFit="1" customWidth="1"/>
    <col min="4611" max="4865" width="9.06640625" style="28"/>
    <col min="4866" max="4866" width="118.86328125" style="28" bestFit="1" customWidth="1"/>
    <col min="4867" max="5121" width="9.06640625" style="28"/>
    <col min="5122" max="5122" width="118.86328125" style="28" bestFit="1" customWidth="1"/>
    <col min="5123" max="5377" width="9.06640625" style="28"/>
    <col min="5378" max="5378" width="118.86328125" style="28" bestFit="1" customWidth="1"/>
    <col min="5379" max="5633" width="9.06640625" style="28"/>
    <col min="5634" max="5634" width="118.86328125" style="28" bestFit="1" customWidth="1"/>
    <col min="5635" max="5889" width="9.06640625" style="28"/>
    <col min="5890" max="5890" width="118.86328125" style="28" bestFit="1" customWidth="1"/>
    <col min="5891" max="6145" width="9.06640625" style="28"/>
    <col min="6146" max="6146" width="118.86328125" style="28" bestFit="1" customWidth="1"/>
    <col min="6147" max="6401" width="9.06640625" style="28"/>
    <col min="6402" max="6402" width="118.86328125" style="28" bestFit="1" customWidth="1"/>
    <col min="6403" max="6657" width="9.06640625" style="28"/>
    <col min="6658" max="6658" width="118.86328125" style="28" bestFit="1" customWidth="1"/>
    <col min="6659" max="6913" width="9.06640625" style="28"/>
    <col min="6914" max="6914" width="118.86328125" style="28" bestFit="1" customWidth="1"/>
    <col min="6915" max="7169" width="9.06640625" style="28"/>
    <col min="7170" max="7170" width="118.86328125" style="28" bestFit="1" customWidth="1"/>
    <col min="7171" max="7425" width="9.06640625" style="28"/>
    <col min="7426" max="7426" width="118.86328125" style="28" bestFit="1" customWidth="1"/>
    <col min="7427" max="7681" width="9.06640625" style="28"/>
    <col min="7682" max="7682" width="118.86328125" style="28" bestFit="1" customWidth="1"/>
    <col min="7683" max="7937" width="9.06640625" style="28"/>
    <col min="7938" max="7938" width="118.86328125" style="28" bestFit="1" customWidth="1"/>
    <col min="7939" max="8193" width="9.06640625" style="28"/>
    <col min="8194" max="8194" width="118.86328125" style="28" bestFit="1" customWidth="1"/>
    <col min="8195" max="8449" width="9.06640625" style="28"/>
    <col min="8450" max="8450" width="118.86328125" style="28" bestFit="1" customWidth="1"/>
    <col min="8451" max="8705" width="9.06640625" style="28"/>
    <col min="8706" max="8706" width="118.86328125" style="28" bestFit="1" customWidth="1"/>
    <col min="8707" max="8961" width="9.06640625" style="28"/>
    <col min="8962" max="8962" width="118.86328125" style="28" bestFit="1" customWidth="1"/>
    <col min="8963" max="9217" width="9.06640625" style="28"/>
    <col min="9218" max="9218" width="118.86328125" style="28" bestFit="1" customWidth="1"/>
    <col min="9219" max="9473" width="9.06640625" style="28"/>
    <col min="9474" max="9474" width="118.86328125" style="28" bestFit="1" customWidth="1"/>
    <col min="9475" max="9729" width="9.06640625" style="28"/>
    <col min="9730" max="9730" width="118.86328125" style="28" bestFit="1" customWidth="1"/>
    <col min="9731" max="9985" width="9.06640625" style="28"/>
    <col min="9986" max="9986" width="118.86328125" style="28" bestFit="1" customWidth="1"/>
    <col min="9987" max="10241" width="9.06640625" style="28"/>
    <col min="10242" max="10242" width="118.86328125" style="28" bestFit="1" customWidth="1"/>
    <col min="10243" max="10497" width="9.06640625" style="28"/>
    <col min="10498" max="10498" width="118.86328125" style="28" bestFit="1" customWidth="1"/>
    <col min="10499" max="10753" width="9.06640625" style="28"/>
    <col min="10754" max="10754" width="118.86328125" style="28" bestFit="1" customWidth="1"/>
    <col min="10755" max="11009" width="9.06640625" style="28"/>
    <col min="11010" max="11010" width="118.86328125" style="28" bestFit="1" customWidth="1"/>
    <col min="11011" max="11265" width="9.06640625" style="28"/>
    <col min="11266" max="11266" width="118.86328125" style="28" bestFit="1" customWidth="1"/>
    <col min="11267" max="11521" width="9.06640625" style="28"/>
    <col min="11522" max="11522" width="118.86328125" style="28" bestFit="1" customWidth="1"/>
    <col min="11523" max="11777" width="9.06640625" style="28"/>
    <col min="11778" max="11778" width="118.86328125" style="28" bestFit="1" customWidth="1"/>
    <col min="11779" max="12033" width="9.06640625" style="28"/>
    <col min="12034" max="12034" width="118.86328125" style="28" bestFit="1" customWidth="1"/>
    <col min="12035" max="12289" width="9.06640625" style="28"/>
    <col min="12290" max="12290" width="118.86328125" style="28" bestFit="1" customWidth="1"/>
    <col min="12291" max="12545" width="9.06640625" style="28"/>
    <col min="12546" max="12546" width="118.86328125" style="28" bestFit="1" customWidth="1"/>
    <col min="12547" max="12801" width="9.06640625" style="28"/>
    <col min="12802" max="12802" width="118.86328125" style="28" bestFit="1" customWidth="1"/>
    <col min="12803" max="13057" width="9.06640625" style="28"/>
    <col min="13058" max="13058" width="118.86328125" style="28" bestFit="1" customWidth="1"/>
    <col min="13059" max="13313" width="9.06640625" style="28"/>
    <col min="13314" max="13314" width="118.86328125" style="28" bestFit="1" customWidth="1"/>
    <col min="13315" max="13569" width="9.06640625" style="28"/>
    <col min="13570" max="13570" width="118.86328125" style="28" bestFit="1" customWidth="1"/>
    <col min="13571" max="13825" width="9.06640625" style="28"/>
    <col min="13826" max="13826" width="118.86328125" style="28" bestFit="1" customWidth="1"/>
    <col min="13827" max="14081" width="9.06640625" style="28"/>
    <col min="14082" max="14082" width="118.86328125" style="28" bestFit="1" customWidth="1"/>
    <col min="14083" max="14337" width="9.06640625" style="28"/>
    <col min="14338" max="14338" width="118.86328125" style="28" bestFit="1" customWidth="1"/>
    <col min="14339" max="14593" width="9.06640625" style="28"/>
    <col min="14594" max="14594" width="118.86328125" style="28" bestFit="1" customWidth="1"/>
    <col min="14595" max="14849" width="9.06640625" style="28"/>
    <col min="14850" max="14850" width="118.86328125" style="28" bestFit="1" customWidth="1"/>
    <col min="14851" max="15105" width="9.06640625" style="28"/>
    <col min="15106" max="15106" width="118.86328125" style="28" bestFit="1" customWidth="1"/>
    <col min="15107" max="15361" width="9.06640625" style="28"/>
    <col min="15362" max="15362" width="118.86328125" style="28" bestFit="1" customWidth="1"/>
    <col min="15363" max="15617" width="9.06640625" style="28"/>
    <col min="15618" max="15618" width="118.86328125" style="28" bestFit="1" customWidth="1"/>
    <col min="15619" max="15873" width="9.06640625" style="28"/>
    <col min="15874" max="15874" width="118.86328125" style="28" bestFit="1" customWidth="1"/>
    <col min="15875" max="16129" width="9.06640625" style="28"/>
    <col min="16130" max="16130" width="118.86328125" style="28" bestFit="1" customWidth="1"/>
    <col min="16131" max="16384" width="9.06640625" style="28"/>
  </cols>
  <sheetData>
    <row r="1" spans="2:14" ht="28.15" thickBot="1">
      <c r="B1" s="29" t="s">
        <v>368</v>
      </c>
      <c r="C1" s="64"/>
      <c r="D1" s="64"/>
      <c r="E1" s="64"/>
      <c r="F1" s="64"/>
      <c r="G1" s="64"/>
      <c r="H1" s="64"/>
      <c r="I1" s="64"/>
      <c r="J1" s="64"/>
      <c r="K1" s="64"/>
      <c r="L1" s="64"/>
      <c r="M1" s="64"/>
      <c r="N1" s="64"/>
    </row>
    <row r="2" spans="2:14" ht="45.4" thickBot="1">
      <c r="B2" s="65" t="s">
        <v>369</v>
      </c>
      <c r="C2" s="31"/>
      <c r="D2" s="31"/>
      <c r="E2" s="31"/>
      <c r="F2" s="31"/>
      <c r="G2" s="31"/>
      <c r="H2" s="31"/>
      <c r="I2" s="31"/>
      <c r="J2" s="31"/>
      <c r="K2" s="31"/>
      <c r="L2" s="31"/>
      <c r="M2" s="31"/>
      <c r="N2" s="31"/>
    </row>
    <row r="3" spans="2:14" ht="13.9">
      <c r="B3" s="31"/>
      <c r="C3" s="31"/>
      <c r="D3" s="31"/>
      <c r="E3" s="31"/>
      <c r="F3" s="31"/>
      <c r="G3" s="31"/>
      <c r="H3" s="31"/>
      <c r="I3" s="31"/>
      <c r="J3" s="31"/>
      <c r="K3" s="31"/>
      <c r="L3" s="31"/>
      <c r="M3" s="31"/>
      <c r="N3" s="31"/>
    </row>
    <row r="4" spans="2:14" ht="30">
      <c r="B4" s="32" t="s">
        <v>399</v>
      </c>
      <c r="C4" s="31"/>
      <c r="D4" s="31"/>
      <c r="E4" s="31"/>
      <c r="F4" s="31"/>
      <c r="G4" s="31"/>
      <c r="H4" s="31"/>
      <c r="I4" s="31"/>
      <c r="J4" s="31"/>
      <c r="K4" s="31"/>
      <c r="L4" s="31"/>
      <c r="M4" s="31"/>
      <c r="N4" s="31"/>
    </row>
    <row r="6" spans="2:14" ht="15.4" thickBot="1">
      <c r="B6" s="33" t="s">
        <v>370</v>
      </c>
    </row>
    <row r="7" spans="2:14" ht="27.75">
      <c r="B7" s="34" t="s">
        <v>403</v>
      </c>
      <c r="C7" s="62"/>
      <c r="D7" s="62"/>
      <c r="E7" s="62"/>
      <c r="F7" s="62"/>
      <c r="G7" s="62"/>
      <c r="H7" s="62"/>
      <c r="I7" s="62"/>
      <c r="J7" s="62"/>
      <c r="K7" s="62"/>
      <c r="L7" s="62"/>
      <c r="M7" s="62"/>
      <c r="N7" s="62"/>
    </row>
    <row r="8" spans="2:14" ht="13.9">
      <c r="B8" s="35"/>
    </row>
    <row r="9" spans="2:14" ht="13.9">
      <c r="B9" s="36" t="s">
        <v>400</v>
      </c>
    </row>
    <row r="10" spans="2:14" ht="13.9">
      <c r="B10" s="36" t="s">
        <v>395</v>
      </c>
    </row>
    <row r="11" spans="2:14" ht="13.9">
      <c r="B11" s="36" t="s">
        <v>396</v>
      </c>
    </row>
    <row r="12" spans="2:14" ht="13.9">
      <c r="B12" s="36" t="s">
        <v>397</v>
      </c>
    </row>
    <row r="13" spans="2:14" ht="13.5">
      <c r="B13" s="36"/>
    </row>
    <row r="14" spans="2:14" ht="13.9" thickBot="1">
      <c r="B14" s="37" t="s">
        <v>401</v>
      </c>
    </row>
    <row r="17" spans="1:2" ht="15.4" thickBot="1">
      <c r="B17" s="33" t="s">
        <v>371</v>
      </c>
    </row>
    <row r="18" spans="1:2" s="30" customFormat="1">
      <c r="A18" s="28"/>
      <c r="B18" s="38" t="s">
        <v>372</v>
      </c>
    </row>
    <row r="19" spans="1:2" s="30" customFormat="1">
      <c r="A19" s="28"/>
      <c r="B19" s="39" t="s">
        <v>373</v>
      </c>
    </row>
    <row r="20" spans="1:2" s="30" customFormat="1">
      <c r="A20" s="28"/>
      <c r="B20" s="40" t="s">
        <v>374</v>
      </c>
    </row>
    <row r="21" spans="1:2" s="30" customFormat="1" ht="13.5" thickBot="1">
      <c r="A21" s="28"/>
      <c r="B21" s="41" t="s">
        <v>375</v>
      </c>
    </row>
    <row r="22" spans="1:2">
      <c r="B22" s="66"/>
    </row>
    <row r="23" spans="1:2" ht="15.4" thickBot="1">
      <c r="B23" s="33" t="s">
        <v>376</v>
      </c>
    </row>
    <row r="24" spans="1:2">
      <c r="B24" s="67" t="s">
        <v>402</v>
      </c>
    </row>
    <row r="25" spans="1:2" s="30" customFormat="1" ht="26.65" thickBot="1">
      <c r="B25" s="63" t="s">
        <v>398</v>
      </c>
    </row>
  </sheetData>
  <sheetProtection algorithmName="SHA-512" hashValue="BkPKLpDgjsnQSvqIm0j6MZHUiyy9d5cqOXTy+6vlxgVl6cucmvoDm33rNN/kn6sPfn5OppfEXiVnako9Xlkl8g==" saltValue="JBVY9GpER+zD/Nt40F9XXw==" spinCount="100000" sheet="1" objects="1" scenarios="1" formatColumns="0" formatRows="0"/>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 style="61" bestFit="1" customWidth="1"/>
    <col min="2" max="2" width="11.73046875" style="21" bestFit="1" customWidth="1"/>
    <col min="3" max="3" width="14" style="21" bestFit="1" customWidth="1"/>
    <col min="4" max="4" width="16.59765625" style="21" bestFit="1" customWidth="1"/>
    <col min="5" max="5" width="16.3984375" style="21" bestFit="1" customWidth="1"/>
    <col min="6" max="6" width="14" style="21" bestFit="1" customWidth="1"/>
    <col min="7" max="7" width="15.265625" style="21" bestFit="1" customWidth="1"/>
    <col min="8" max="8" width="15.3984375" style="21" bestFit="1" customWidth="1"/>
    <col min="9" max="9" width="12" style="21" bestFit="1" customWidth="1"/>
    <col min="10" max="11" width="13.73046875" style="21" bestFit="1" customWidth="1"/>
    <col min="12" max="12" width="14.73046875" style="21" bestFit="1" customWidth="1"/>
    <col min="13" max="13" width="12.265625" style="21" bestFit="1" customWidth="1"/>
    <col min="14" max="14" width="12" style="21" bestFit="1" customWidth="1"/>
    <col min="15" max="16" width="13.73046875" style="21" bestFit="1" customWidth="1"/>
    <col min="17" max="17" width="14.73046875" style="21" bestFit="1" customWidth="1"/>
    <col min="18" max="18" width="12.265625" style="21" bestFit="1" customWidth="1"/>
    <col min="19" max="255" width="9.06640625" style="21"/>
    <col min="256" max="256" width="15.3984375" style="21" bestFit="1" customWidth="1"/>
    <col min="257" max="257" width="11.1328125" style="21" bestFit="1" customWidth="1"/>
    <col min="258" max="258" width="14.59765625" style="21" bestFit="1" customWidth="1"/>
    <col min="259" max="259" width="17.3984375" style="21" bestFit="1" customWidth="1"/>
    <col min="260" max="260" width="17.59765625" style="21" bestFit="1" customWidth="1"/>
    <col min="261" max="261" width="14.73046875" style="21" bestFit="1" customWidth="1"/>
    <col min="262" max="262" width="14.3984375" style="21" bestFit="1" customWidth="1"/>
    <col min="263" max="263" width="12.1328125" style="21" bestFit="1" customWidth="1"/>
    <col min="264" max="264" width="12.3984375" style="21" bestFit="1" customWidth="1"/>
    <col min="265" max="266" width="13.86328125" style="21" bestFit="1" customWidth="1"/>
    <col min="267" max="267" width="14.86328125" style="21" bestFit="1" customWidth="1"/>
    <col min="268" max="268" width="12.1328125" style="21" bestFit="1" customWidth="1"/>
    <col min="269" max="269" width="12.3984375" style="21" bestFit="1" customWidth="1"/>
    <col min="270" max="271" width="13.86328125" style="21" bestFit="1" customWidth="1"/>
    <col min="272" max="272" width="14.86328125" style="21" bestFit="1" customWidth="1"/>
    <col min="273" max="511" width="9.06640625" style="21"/>
    <col min="512" max="512" width="15.3984375" style="21" bestFit="1" customWidth="1"/>
    <col min="513" max="513" width="11.1328125" style="21" bestFit="1" customWidth="1"/>
    <col min="514" max="514" width="14.59765625" style="21" bestFit="1" customWidth="1"/>
    <col min="515" max="515" width="17.3984375" style="21" bestFit="1" customWidth="1"/>
    <col min="516" max="516" width="17.59765625" style="21" bestFit="1" customWidth="1"/>
    <col min="517" max="517" width="14.73046875" style="21" bestFit="1" customWidth="1"/>
    <col min="518" max="518" width="14.3984375" style="21" bestFit="1" customWidth="1"/>
    <col min="519" max="519" width="12.1328125" style="21" bestFit="1" customWidth="1"/>
    <col min="520" max="520" width="12.3984375" style="21" bestFit="1" customWidth="1"/>
    <col min="521" max="522" width="13.86328125" style="21" bestFit="1" customWidth="1"/>
    <col min="523" max="523" width="14.86328125" style="21" bestFit="1" customWidth="1"/>
    <col min="524" max="524" width="12.1328125" style="21" bestFit="1" customWidth="1"/>
    <col min="525" max="525" width="12.3984375" style="21" bestFit="1" customWidth="1"/>
    <col min="526" max="527" width="13.86328125" style="21" bestFit="1" customWidth="1"/>
    <col min="528" max="528" width="14.86328125" style="21" bestFit="1" customWidth="1"/>
    <col min="529" max="767" width="9.06640625" style="21"/>
    <col min="768" max="768" width="15.3984375" style="21" bestFit="1" customWidth="1"/>
    <col min="769" max="769" width="11.1328125" style="21" bestFit="1" customWidth="1"/>
    <col min="770" max="770" width="14.59765625" style="21" bestFit="1" customWidth="1"/>
    <col min="771" max="771" width="17.3984375" style="21" bestFit="1" customWidth="1"/>
    <col min="772" max="772" width="17.59765625" style="21" bestFit="1" customWidth="1"/>
    <col min="773" max="773" width="14.73046875" style="21" bestFit="1" customWidth="1"/>
    <col min="774" max="774" width="14.3984375" style="21" bestFit="1" customWidth="1"/>
    <col min="775" max="775" width="12.1328125" style="21" bestFit="1" customWidth="1"/>
    <col min="776" max="776" width="12.3984375" style="21" bestFit="1" customWidth="1"/>
    <col min="777" max="778" width="13.86328125" style="21" bestFit="1" customWidth="1"/>
    <col min="779" max="779" width="14.86328125" style="21" bestFit="1" customWidth="1"/>
    <col min="780" max="780" width="12.1328125" style="21" bestFit="1" customWidth="1"/>
    <col min="781" max="781" width="12.3984375" style="21" bestFit="1" customWidth="1"/>
    <col min="782" max="783" width="13.86328125" style="21" bestFit="1" customWidth="1"/>
    <col min="784" max="784" width="14.86328125" style="21" bestFit="1" customWidth="1"/>
    <col min="785" max="1023" width="9.06640625" style="21"/>
    <col min="1024" max="1024" width="15.3984375" style="21" bestFit="1" customWidth="1"/>
    <col min="1025" max="1025" width="11.1328125" style="21" bestFit="1" customWidth="1"/>
    <col min="1026" max="1026" width="14.59765625" style="21" bestFit="1" customWidth="1"/>
    <col min="1027" max="1027" width="17.3984375" style="21" bestFit="1" customWidth="1"/>
    <col min="1028" max="1028" width="17.59765625" style="21" bestFit="1" customWidth="1"/>
    <col min="1029" max="1029" width="14.73046875" style="21" bestFit="1" customWidth="1"/>
    <col min="1030" max="1030" width="14.3984375" style="21" bestFit="1" customWidth="1"/>
    <col min="1031" max="1031" width="12.1328125" style="21" bestFit="1" customWidth="1"/>
    <col min="1032" max="1032" width="12.3984375" style="21" bestFit="1" customWidth="1"/>
    <col min="1033" max="1034" width="13.86328125" style="21" bestFit="1" customWidth="1"/>
    <col min="1035" max="1035" width="14.86328125" style="21" bestFit="1" customWidth="1"/>
    <col min="1036" max="1036" width="12.1328125" style="21" bestFit="1" customWidth="1"/>
    <col min="1037" max="1037" width="12.3984375" style="21" bestFit="1" customWidth="1"/>
    <col min="1038" max="1039" width="13.86328125" style="21" bestFit="1" customWidth="1"/>
    <col min="1040" max="1040" width="14.86328125" style="21" bestFit="1" customWidth="1"/>
    <col min="1041" max="1279" width="9.06640625" style="21"/>
    <col min="1280" max="1280" width="15.3984375" style="21" bestFit="1" customWidth="1"/>
    <col min="1281" max="1281" width="11.1328125" style="21" bestFit="1" customWidth="1"/>
    <col min="1282" max="1282" width="14.59765625" style="21" bestFit="1" customWidth="1"/>
    <col min="1283" max="1283" width="17.3984375" style="21" bestFit="1" customWidth="1"/>
    <col min="1284" max="1284" width="17.59765625" style="21" bestFit="1" customWidth="1"/>
    <col min="1285" max="1285" width="14.73046875" style="21" bestFit="1" customWidth="1"/>
    <col min="1286" max="1286" width="14.3984375" style="21" bestFit="1" customWidth="1"/>
    <col min="1287" max="1287" width="12.1328125" style="21" bestFit="1" customWidth="1"/>
    <col min="1288" max="1288" width="12.3984375" style="21" bestFit="1" customWidth="1"/>
    <col min="1289" max="1290" width="13.86328125" style="21" bestFit="1" customWidth="1"/>
    <col min="1291" max="1291" width="14.86328125" style="21" bestFit="1" customWidth="1"/>
    <col min="1292" max="1292" width="12.1328125" style="21" bestFit="1" customWidth="1"/>
    <col min="1293" max="1293" width="12.3984375" style="21" bestFit="1" customWidth="1"/>
    <col min="1294" max="1295" width="13.86328125" style="21" bestFit="1" customWidth="1"/>
    <col min="1296" max="1296" width="14.86328125" style="21" bestFit="1" customWidth="1"/>
    <col min="1297" max="1535" width="9.06640625" style="21"/>
    <col min="1536" max="1536" width="15.3984375" style="21" bestFit="1" customWidth="1"/>
    <col min="1537" max="1537" width="11.1328125" style="21" bestFit="1" customWidth="1"/>
    <col min="1538" max="1538" width="14.59765625" style="21" bestFit="1" customWidth="1"/>
    <col min="1539" max="1539" width="17.3984375" style="21" bestFit="1" customWidth="1"/>
    <col min="1540" max="1540" width="17.59765625" style="21" bestFit="1" customWidth="1"/>
    <col min="1541" max="1541" width="14.73046875" style="21" bestFit="1" customWidth="1"/>
    <col min="1542" max="1542" width="14.3984375" style="21" bestFit="1" customWidth="1"/>
    <col min="1543" max="1543" width="12.1328125" style="21" bestFit="1" customWidth="1"/>
    <col min="1544" max="1544" width="12.3984375" style="21" bestFit="1" customWidth="1"/>
    <col min="1545" max="1546" width="13.86328125" style="21" bestFit="1" customWidth="1"/>
    <col min="1547" max="1547" width="14.86328125" style="21" bestFit="1" customWidth="1"/>
    <col min="1548" max="1548" width="12.1328125" style="21" bestFit="1" customWidth="1"/>
    <col min="1549" max="1549" width="12.3984375" style="21" bestFit="1" customWidth="1"/>
    <col min="1550" max="1551" width="13.86328125" style="21" bestFit="1" customWidth="1"/>
    <col min="1552" max="1552" width="14.86328125" style="21" bestFit="1" customWidth="1"/>
    <col min="1553" max="1791" width="9.06640625" style="21"/>
    <col min="1792" max="1792" width="15.3984375" style="21" bestFit="1" customWidth="1"/>
    <col min="1793" max="1793" width="11.1328125" style="21" bestFit="1" customWidth="1"/>
    <col min="1794" max="1794" width="14.59765625" style="21" bestFit="1" customWidth="1"/>
    <col min="1795" max="1795" width="17.3984375" style="21" bestFit="1" customWidth="1"/>
    <col min="1796" max="1796" width="17.59765625" style="21" bestFit="1" customWidth="1"/>
    <col min="1797" max="1797" width="14.73046875" style="21" bestFit="1" customWidth="1"/>
    <col min="1798" max="1798" width="14.3984375" style="21" bestFit="1" customWidth="1"/>
    <col min="1799" max="1799" width="12.1328125" style="21" bestFit="1" customWidth="1"/>
    <col min="1800" max="1800" width="12.3984375" style="21" bestFit="1" customWidth="1"/>
    <col min="1801" max="1802" width="13.86328125" style="21" bestFit="1" customWidth="1"/>
    <col min="1803" max="1803" width="14.86328125" style="21" bestFit="1" customWidth="1"/>
    <col min="1804" max="1804" width="12.1328125" style="21" bestFit="1" customWidth="1"/>
    <col min="1805" max="1805" width="12.3984375" style="21" bestFit="1" customWidth="1"/>
    <col min="1806" max="1807" width="13.86328125" style="21" bestFit="1" customWidth="1"/>
    <col min="1808" max="1808" width="14.86328125" style="21" bestFit="1" customWidth="1"/>
    <col min="1809" max="2047" width="9.06640625" style="21"/>
    <col min="2048" max="2048" width="15.3984375" style="21" bestFit="1" customWidth="1"/>
    <col min="2049" max="2049" width="11.1328125" style="21" bestFit="1" customWidth="1"/>
    <col min="2050" max="2050" width="14.59765625" style="21" bestFit="1" customWidth="1"/>
    <col min="2051" max="2051" width="17.3984375" style="21" bestFit="1" customWidth="1"/>
    <col min="2052" max="2052" width="17.59765625" style="21" bestFit="1" customWidth="1"/>
    <col min="2053" max="2053" width="14.73046875" style="21" bestFit="1" customWidth="1"/>
    <col min="2054" max="2054" width="14.3984375" style="21" bestFit="1" customWidth="1"/>
    <col min="2055" max="2055" width="12.1328125" style="21" bestFit="1" customWidth="1"/>
    <col min="2056" max="2056" width="12.3984375" style="21" bestFit="1" customWidth="1"/>
    <col min="2057" max="2058" width="13.86328125" style="21" bestFit="1" customWidth="1"/>
    <col min="2059" max="2059" width="14.86328125" style="21" bestFit="1" customWidth="1"/>
    <col min="2060" max="2060" width="12.1328125" style="21" bestFit="1" customWidth="1"/>
    <col min="2061" max="2061" width="12.3984375" style="21" bestFit="1" customWidth="1"/>
    <col min="2062" max="2063" width="13.86328125" style="21" bestFit="1" customWidth="1"/>
    <col min="2064" max="2064" width="14.86328125" style="21" bestFit="1" customWidth="1"/>
    <col min="2065" max="2303" width="9.06640625" style="21"/>
    <col min="2304" max="2304" width="15.3984375" style="21" bestFit="1" customWidth="1"/>
    <col min="2305" max="2305" width="11.1328125" style="21" bestFit="1" customWidth="1"/>
    <col min="2306" max="2306" width="14.59765625" style="21" bestFit="1" customWidth="1"/>
    <col min="2307" max="2307" width="17.3984375" style="21" bestFit="1" customWidth="1"/>
    <col min="2308" max="2308" width="17.59765625" style="21" bestFit="1" customWidth="1"/>
    <col min="2309" max="2309" width="14.73046875" style="21" bestFit="1" customWidth="1"/>
    <col min="2310" max="2310" width="14.3984375" style="21" bestFit="1" customWidth="1"/>
    <col min="2311" max="2311" width="12.1328125" style="21" bestFit="1" customWidth="1"/>
    <col min="2312" max="2312" width="12.3984375" style="21" bestFit="1" customWidth="1"/>
    <col min="2313" max="2314" width="13.86328125" style="21" bestFit="1" customWidth="1"/>
    <col min="2315" max="2315" width="14.86328125" style="21" bestFit="1" customWidth="1"/>
    <col min="2316" max="2316" width="12.1328125" style="21" bestFit="1" customWidth="1"/>
    <col min="2317" max="2317" width="12.3984375" style="21" bestFit="1" customWidth="1"/>
    <col min="2318" max="2319" width="13.86328125" style="21" bestFit="1" customWidth="1"/>
    <col min="2320" max="2320" width="14.86328125" style="21" bestFit="1" customWidth="1"/>
    <col min="2321" max="2559" width="9.06640625" style="21"/>
    <col min="2560" max="2560" width="15.3984375" style="21" bestFit="1" customWidth="1"/>
    <col min="2561" max="2561" width="11.1328125" style="21" bestFit="1" customWidth="1"/>
    <col min="2562" max="2562" width="14.59765625" style="21" bestFit="1" customWidth="1"/>
    <col min="2563" max="2563" width="17.3984375" style="21" bestFit="1" customWidth="1"/>
    <col min="2564" max="2564" width="17.59765625" style="21" bestFit="1" customWidth="1"/>
    <col min="2565" max="2565" width="14.73046875" style="21" bestFit="1" customWidth="1"/>
    <col min="2566" max="2566" width="14.3984375" style="21" bestFit="1" customWidth="1"/>
    <col min="2567" max="2567" width="12.1328125" style="21" bestFit="1" customWidth="1"/>
    <col min="2568" max="2568" width="12.3984375" style="21" bestFit="1" customWidth="1"/>
    <col min="2569" max="2570" width="13.86328125" style="21" bestFit="1" customWidth="1"/>
    <col min="2571" max="2571" width="14.86328125" style="21" bestFit="1" customWidth="1"/>
    <col min="2572" max="2572" width="12.1328125" style="21" bestFit="1" customWidth="1"/>
    <col min="2573" max="2573" width="12.3984375" style="21" bestFit="1" customWidth="1"/>
    <col min="2574" max="2575" width="13.86328125" style="21" bestFit="1" customWidth="1"/>
    <col min="2576" max="2576" width="14.86328125" style="21" bestFit="1" customWidth="1"/>
    <col min="2577" max="2815" width="9.06640625" style="21"/>
    <col min="2816" max="2816" width="15.3984375" style="21" bestFit="1" customWidth="1"/>
    <col min="2817" max="2817" width="11.1328125" style="21" bestFit="1" customWidth="1"/>
    <col min="2818" max="2818" width="14.59765625" style="21" bestFit="1" customWidth="1"/>
    <col min="2819" max="2819" width="17.3984375" style="21" bestFit="1" customWidth="1"/>
    <col min="2820" max="2820" width="17.59765625" style="21" bestFit="1" customWidth="1"/>
    <col min="2821" max="2821" width="14.73046875" style="21" bestFit="1" customWidth="1"/>
    <col min="2822" max="2822" width="14.3984375" style="21" bestFit="1" customWidth="1"/>
    <col min="2823" max="2823" width="12.1328125" style="21" bestFit="1" customWidth="1"/>
    <col min="2824" max="2824" width="12.3984375" style="21" bestFit="1" customWidth="1"/>
    <col min="2825" max="2826" width="13.86328125" style="21" bestFit="1" customWidth="1"/>
    <col min="2827" max="2827" width="14.86328125" style="21" bestFit="1" customWidth="1"/>
    <col min="2828" max="2828" width="12.1328125" style="21" bestFit="1" customWidth="1"/>
    <col min="2829" max="2829" width="12.3984375" style="21" bestFit="1" customWidth="1"/>
    <col min="2830" max="2831" width="13.86328125" style="21" bestFit="1" customWidth="1"/>
    <col min="2832" max="2832" width="14.86328125" style="21" bestFit="1" customWidth="1"/>
    <col min="2833" max="3071" width="9.06640625" style="21"/>
    <col min="3072" max="3072" width="15.3984375" style="21" bestFit="1" customWidth="1"/>
    <col min="3073" max="3073" width="11.1328125" style="21" bestFit="1" customWidth="1"/>
    <col min="3074" max="3074" width="14.59765625" style="21" bestFit="1" customWidth="1"/>
    <col min="3075" max="3075" width="17.3984375" style="21" bestFit="1" customWidth="1"/>
    <col min="3076" max="3076" width="17.59765625" style="21" bestFit="1" customWidth="1"/>
    <col min="3077" max="3077" width="14.73046875" style="21" bestFit="1" customWidth="1"/>
    <col min="3078" max="3078" width="14.3984375" style="21" bestFit="1" customWidth="1"/>
    <col min="3079" max="3079" width="12.1328125" style="21" bestFit="1" customWidth="1"/>
    <col min="3080" max="3080" width="12.3984375" style="21" bestFit="1" customWidth="1"/>
    <col min="3081" max="3082" width="13.86328125" style="21" bestFit="1" customWidth="1"/>
    <col min="3083" max="3083" width="14.86328125" style="21" bestFit="1" customWidth="1"/>
    <col min="3084" max="3084" width="12.1328125" style="21" bestFit="1" customWidth="1"/>
    <col min="3085" max="3085" width="12.3984375" style="21" bestFit="1" customWidth="1"/>
    <col min="3086" max="3087" width="13.86328125" style="21" bestFit="1" customWidth="1"/>
    <col min="3088" max="3088" width="14.86328125" style="21" bestFit="1" customWidth="1"/>
    <col min="3089" max="3327" width="9.06640625" style="21"/>
    <col min="3328" max="3328" width="15.3984375" style="21" bestFit="1" customWidth="1"/>
    <col min="3329" max="3329" width="11.1328125" style="21" bestFit="1" customWidth="1"/>
    <col min="3330" max="3330" width="14.59765625" style="21" bestFit="1" customWidth="1"/>
    <col min="3331" max="3331" width="17.3984375" style="21" bestFit="1" customWidth="1"/>
    <col min="3332" max="3332" width="17.59765625" style="21" bestFit="1" customWidth="1"/>
    <col min="3333" max="3333" width="14.73046875" style="21" bestFit="1" customWidth="1"/>
    <col min="3334" max="3334" width="14.3984375" style="21" bestFit="1" customWidth="1"/>
    <col min="3335" max="3335" width="12.1328125" style="21" bestFit="1" customWidth="1"/>
    <col min="3336" max="3336" width="12.3984375" style="21" bestFit="1" customWidth="1"/>
    <col min="3337" max="3338" width="13.86328125" style="21" bestFit="1" customWidth="1"/>
    <col min="3339" max="3339" width="14.86328125" style="21" bestFit="1" customWidth="1"/>
    <col min="3340" max="3340" width="12.1328125" style="21" bestFit="1" customWidth="1"/>
    <col min="3341" max="3341" width="12.3984375" style="21" bestFit="1" customWidth="1"/>
    <col min="3342" max="3343" width="13.86328125" style="21" bestFit="1" customWidth="1"/>
    <col min="3344" max="3344" width="14.86328125" style="21" bestFit="1" customWidth="1"/>
    <col min="3345" max="3583" width="9.06640625" style="21"/>
    <col min="3584" max="3584" width="15.3984375" style="21" bestFit="1" customWidth="1"/>
    <col min="3585" max="3585" width="11.1328125" style="21" bestFit="1" customWidth="1"/>
    <col min="3586" max="3586" width="14.59765625" style="21" bestFit="1" customWidth="1"/>
    <col min="3587" max="3587" width="17.3984375" style="21" bestFit="1" customWidth="1"/>
    <col min="3588" max="3588" width="17.59765625" style="21" bestFit="1" customWidth="1"/>
    <col min="3589" max="3589" width="14.73046875" style="21" bestFit="1" customWidth="1"/>
    <col min="3590" max="3590" width="14.3984375" style="21" bestFit="1" customWidth="1"/>
    <col min="3591" max="3591" width="12.1328125" style="21" bestFit="1" customWidth="1"/>
    <col min="3592" max="3592" width="12.3984375" style="21" bestFit="1" customWidth="1"/>
    <col min="3593" max="3594" width="13.86328125" style="21" bestFit="1" customWidth="1"/>
    <col min="3595" max="3595" width="14.86328125" style="21" bestFit="1" customWidth="1"/>
    <col min="3596" max="3596" width="12.1328125" style="21" bestFit="1" customWidth="1"/>
    <col min="3597" max="3597" width="12.3984375" style="21" bestFit="1" customWidth="1"/>
    <col min="3598" max="3599" width="13.86328125" style="21" bestFit="1" customWidth="1"/>
    <col min="3600" max="3600" width="14.86328125" style="21" bestFit="1" customWidth="1"/>
    <col min="3601" max="3839" width="9.06640625" style="21"/>
    <col min="3840" max="3840" width="15.3984375" style="21" bestFit="1" customWidth="1"/>
    <col min="3841" max="3841" width="11.1328125" style="21" bestFit="1" customWidth="1"/>
    <col min="3842" max="3842" width="14.59765625" style="21" bestFit="1" customWidth="1"/>
    <col min="3843" max="3843" width="17.3984375" style="21" bestFit="1" customWidth="1"/>
    <col min="3844" max="3844" width="17.59765625" style="21" bestFit="1" customWidth="1"/>
    <col min="3845" max="3845" width="14.73046875" style="21" bestFit="1" customWidth="1"/>
    <col min="3846" max="3846" width="14.3984375" style="21" bestFit="1" customWidth="1"/>
    <col min="3847" max="3847" width="12.1328125" style="21" bestFit="1" customWidth="1"/>
    <col min="3848" max="3848" width="12.3984375" style="21" bestFit="1" customWidth="1"/>
    <col min="3849" max="3850" width="13.86328125" style="21" bestFit="1" customWidth="1"/>
    <col min="3851" max="3851" width="14.86328125" style="21" bestFit="1" customWidth="1"/>
    <col min="3852" max="3852" width="12.1328125" style="21" bestFit="1" customWidth="1"/>
    <col min="3853" max="3853" width="12.3984375" style="21" bestFit="1" customWidth="1"/>
    <col min="3854" max="3855" width="13.86328125" style="21" bestFit="1" customWidth="1"/>
    <col min="3856" max="3856" width="14.86328125" style="21" bestFit="1" customWidth="1"/>
    <col min="3857" max="4095" width="9.06640625" style="21"/>
    <col min="4096" max="4096" width="15.3984375" style="21" bestFit="1" customWidth="1"/>
    <col min="4097" max="4097" width="11.1328125" style="21" bestFit="1" customWidth="1"/>
    <col min="4098" max="4098" width="14.59765625" style="21" bestFit="1" customWidth="1"/>
    <col min="4099" max="4099" width="17.3984375" style="21" bestFit="1" customWidth="1"/>
    <col min="4100" max="4100" width="17.59765625" style="21" bestFit="1" customWidth="1"/>
    <col min="4101" max="4101" width="14.73046875" style="21" bestFit="1" customWidth="1"/>
    <col min="4102" max="4102" width="14.3984375" style="21" bestFit="1" customWidth="1"/>
    <col min="4103" max="4103" width="12.1328125" style="21" bestFit="1" customWidth="1"/>
    <col min="4104" max="4104" width="12.3984375" style="21" bestFit="1" customWidth="1"/>
    <col min="4105" max="4106" width="13.86328125" style="21" bestFit="1" customWidth="1"/>
    <col min="4107" max="4107" width="14.86328125" style="21" bestFit="1" customWidth="1"/>
    <col min="4108" max="4108" width="12.1328125" style="21" bestFit="1" customWidth="1"/>
    <col min="4109" max="4109" width="12.3984375" style="21" bestFit="1" customWidth="1"/>
    <col min="4110" max="4111" width="13.86328125" style="21" bestFit="1" customWidth="1"/>
    <col min="4112" max="4112" width="14.86328125" style="21" bestFit="1" customWidth="1"/>
    <col min="4113" max="4351" width="9.06640625" style="21"/>
    <col min="4352" max="4352" width="15.3984375" style="21" bestFit="1" customWidth="1"/>
    <col min="4353" max="4353" width="11.1328125" style="21" bestFit="1" customWidth="1"/>
    <col min="4354" max="4354" width="14.59765625" style="21" bestFit="1" customWidth="1"/>
    <col min="4355" max="4355" width="17.3984375" style="21" bestFit="1" customWidth="1"/>
    <col min="4356" max="4356" width="17.59765625" style="21" bestFit="1" customWidth="1"/>
    <col min="4357" max="4357" width="14.73046875" style="21" bestFit="1" customWidth="1"/>
    <col min="4358" max="4358" width="14.3984375" style="21" bestFit="1" customWidth="1"/>
    <col min="4359" max="4359" width="12.1328125" style="21" bestFit="1" customWidth="1"/>
    <col min="4360" max="4360" width="12.3984375" style="21" bestFit="1" customWidth="1"/>
    <col min="4361" max="4362" width="13.86328125" style="21" bestFit="1" customWidth="1"/>
    <col min="4363" max="4363" width="14.86328125" style="21" bestFit="1" customWidth="1"/>
    <col min="4364" max="4364" width="12.1328125" style="21" bestFit="1" customWidth="1"/>
    <col min="4365" max="4365" width="12.3984375" style="21" bestFit="1" customWidth="1"/>
    <col min="4366" max="4367" width="13.86328125" style="21" bestFit="1" customWidth="1"/>
    <col min="4368" max="4368" width="14.86328125" style="21" bestFit="1" customWidth="1"/>
    <col min="4369" max="4607" width="9.06640625" style="21"/>
    <col min="4608" max="4608" width="15.3984375" style="21" bestFit="1" customWidth="1"/>
    <col min="4609" max="4609" width="11.1328125" style="21" bestFit="1" customWidth="1"/>
    <col min="4610" max="4610" width="14.59765625" style="21" bestFit="1" customWidth="1"/>
    <col min="4611" max="4611" width="17.3984375" style="21" bestFit="1" customWidth="1"/>
    <col min="4612" max="4612" width="17.59765625" style="21" bestFit="1" customWidth="1"/>
    <col min="4613" max="4613" width="14.73046875" style="21" bestFit="1" customWidth="1"/>
    <col min="4614" max="4614" width="14.3984375" style="21" bestFit="1" customWidth="1"/>
    <col min="4615" max="4615" width="12.1328125" style="21" bestFit="1" customWidth="1"/>
    <col min="4616" max="4616" width="12.3984375" style="21" bestFit="1" customWidth="1"/>
    <col min="4617" max="4618" width="13.86328125" style="21" bestFit="1" customWidth="1"/>
    <col min="4619" max="4619" width="14.86328125" style="21" bestFit="1" customWidth="1"/>
    <col min="4620" max="4620" width="12.1328125" style="21" bestFit="1" customWidth="1"/>
    <col min="4621" max="4621" width="12.3984375" style="21" bestFit="1" customWidth="1"/>
    <col min="4622" max="4623" width="13.86328125" style="21" bestFit="1" customWidth="1"/>
    <col min="4624" max="4624" width="14.86328125" style="21" bestFit="1" customWidth="1"/>
    <col min="4625" max="4863" width="9.06640625" style="21"/>
    <col min="4864" max="4864" width="15.3984375" style="21" bestFit="1" customWidth="1"/>
    <col min="4865" max="4865" width="11.1328125" style="21" bestFit="1" customWidth="1"/>
    <col min="4866" max="4866" width="14.59765625" style="21" bestFit="1" customWidth="1"/>
    <col min="4867" max="4867" width="17.3984375" style="21" bestFit="1" customWidth="1"/>
    <col min="4868" max="4868" width="17.59765625" style="21" bestFit="1" customWidth="1"/>
    <col min="4869" max="4869" width="14.73046875" style="21" bestFit="1" customWidth="1"/>
    <col min="4870" max="4870" width="14.3984375" style="21" bestFit="1" customWidth="1"/>
    <col min="4871" max="4871" width="12.1328125" style="21" bestFit="1" customWidth="1"/>
    <col min="4872" max="4872" width="12.3984375" style="21" bestFit="1" customWidth="1"/>
    <col min="4873" max="4874" width="13.86328125" style="21" bestFit="1" customWidth="1"/>
    <col min="4875" max="4875" width="14.86328125" style="21" bestFit="1" customWidth="1"/>
    <col min="4876" max="4876" width="12.1328125" style="21" bestFit="1" customWidth="1"/>
    <col min="4877" max="4877" width="12.3984375" style="21" bestFit="1" customWidth="1"/>
    <col min="4878" max="4879" width="13.86328125" style="21" bestFit="1" customWidth="1"/>
    <col min="4880" max="4880" width="14.86328125" style="21" bestFit="1" customWidth="1"/>
    <col min="4881" max="5119" width="9.06640625" style="21"/>
    <col min="5120" max="5120" width="15.3984375" style="21" bestFit="1" customWidth="1"/>
    <col min="5121" max="5121" width="11.1328125" style="21" bestFit="1" customWidth="1"/>
    <col min="5122" max="5122" width="14.59765625" style="21" bestFit="1" customWidth="1"/>
    <col min="5123" max="5123" width="17.3984375" style="21" bestFit="1" customWidth="1"/>
    <col min="5124" max="5124" width="17.59765625" style="21" bestFit="1" customWidth="1"/>
    <col min="5125" max="5125" width="14.73046875" style="21" bestFit="1" customWidth="1"/>
    <col min="5126" max="5126" width="14.3984375" style="21" bestFit="1" customWidth="1"/>
    <col min="5127" max="5127" width="12.1328125" style="21" bestFit="1" customWidth="1"/>
    <col min="5128" max="5128" width="12.3984375" style="21" bestFit="1" customWidth="1"/>
    <col min="5129" max="5130" width="13.86328125" style="21" bestFit="1" customWidth="1"/>
    <col min="5131" max="5131" width="14.86328125" style="21" bestFit="1" customWidth="1"/>
    <col min="5132" max="5132" width="12.1328125" style="21" bestFit="1" customWidth="1"/>
    <col min="5133" max="5133" width="12.3984375" style="21" bestFit="1" customWidth="1"/>
    <col min="5134" max="5135" width="13.86328125" style="21" bestFit="1" customWidth="1"/>
    <col min="5136" max="5136" width="14.86328125" style="21" bestFit="1" customWidth="1"/>
    <col min="5137" max="5375" width="9.06640625" style="21"/>
    <col min="5376" max="5376" width="15.3984375" style="21" bestFit="1" customWidth="1"/>
    <col min="5377" max="5377" width="11.1328125" style="21" bestFit="1" customWidth="1"/>
    <col min="5378" max="5378" width="14.59765625" style="21" bestFit="1" customWidth="1"/>
    <col min="5379" max="5379" width="17.3984375" style="21" bestFit="1" customWidth="1"/>
    <col min="5380" max="5380" width="17.59765625" style="21" bestFit="1" customWidth="1"/>
    <col min="5381" max="5381" width="14.73046875" style="21" bestFit="1" customWidth="1"/>
    <col min="5382" max="5382" width="14.3984375" style="21" bestFit="1" customWidth="1"/>
    <col min="5383" max="5383" width="12.1328125" style="21" bestFit="1" customWidth="1"/>
    <col min="5384" max="5384" width="12.3984375" style="21" bestFit="1" customWidth="1"/>
    <col min="5385" max="5386" width="13.86328125" style="21" bestFit="1" customWidth="1"/>
    <col min="5387" max="5387" width="14.86328125" style="21" bestFit="1" customWidth="1"/>
    <col min="5388" max="5388" width="12.1328125" style="21" bestFit="1" customWidth="1"/>
    <col min="5389" max="5389" width="12.3984375" style="21" bestFit="1" customWidth="1"/>
    <col min="5390" max="5391" width="13.86328125" style="21" bestFit="1" customWidth="1"/>
    <col min="5392" max="5392" width="14.86328125" style="21" bestFit="1" customWidth="1"/>
    <col min="5393" max="5631" width="9.06640625" style="21"/>
    <col min="5632" max="5632" width="15.3984375" style="21" bestFit="1" customWidth="1"/>
    <col min="5633" max="5633" width="11.1328125" style="21" bestFit="1" customWidth="1"/>
    <col min="5634" max="5634" width="14.59765625" style="21" bestFit="1" customWidth="1"/>
    <col min="5635" max="5635" width="17.3984375" style="21" bestFit="1" customWidth="1"/>
    <col min="5636" max="5636" width="17.59765625" style="21" bestFit="1" customWidth="1"/>
    <col min="5637" max="5637" width="14.73046875" style="21" bestFit="1" customWidth="1"/>
    <col min="5638" max="5638" width="14.3984375" style="21" bestFit="1" customWidth="1"/>
    <col min="5639" max="5639" width="12.1328125" style="21" bestFit="1" customWidth="1"/>
    <col min="5640" max="5640" width="12.3984375" style="21" bestFit="1" customWidth="1"/>
    <col min="5641" max="5642" width="13.86328125" style="21" bestFit="1" customWidth="1"/>
    <col min="5643" max="5643" width="14.86328125" style="21" bestFit="1" customWidth="1"/>
    <col min="5644" max="5644" width="12.1328125" style="21" bestFit="1" customWidth="1"/>
    <col min="5645" max="5645" width="12.3984375" style="21" bestFit="1" customWidth="1"/>
    <col min="5646" max="5647" width="13.86328125" style="21" bestFit="1" customWidth="1"/>
    <col min="5648" max="5648" width="14.86328125" style="21" bestFit="1" customWidth="1"/>
    <col min="5649" max="5887" width="9.06640625" style="21"/>
    <col min="5888" max="5888" width="15.3984375" style="21" bestFit="1" customWidth="1"/>
    <col min="5889" max="5889" width="11.1328125" style="21" bestFit="1" customWidth="1"/>
    <col min="5890" max="5890" width="14.59765625" style="21" bestFit="1" customWidth="1"/>
    <col min="5891" max="5891" width="17.3984375" style="21" bestFit="1" customWidth="1"/>
    <col min="5892" max="5892" width="17.59765625" style="21" bestFit="1" customWidth="1"/>
    <col min="5893" max="5893" width="14.73046875" style="21" bestFit="1" customWidth="1"/>
    <col min="5894" max="5894" width="14.3984375" style="21" bestFit="1" customWidth="1"/>
    <col min="5895" max="5895" width="12.1328125" style="21" bestFit="1" customWidth="1"/>
    <col min="5896" max="5896" width="12.3984375" style="21" bestFit="1" customWidth="1"/>
    <col min="5897" max="5898" width="13.86328125" style="21" bestFit="1" customWidth="1"/>
    <col min="5899" max="5899" width="14.86328125" style="21" bestFit="1" customWidth="1"/>
    <col min="5900" max="5900" width="12.1328125" style="21" bestFit="1" customWidth="1"/>
    <col min="5901" max="5901" width="12.3984375" style="21" bestFit="1" customWidth="1"/>
    <col min="5902" max="5903" width="13.86328125" style="21" bestFit="1" customWidth="1"/>
    <col min="5904" max="5904" width="14.86328125" style="21" bestFit="1" customWidth="1"/>
    <col min="5905" max="6143" width="9.06640625" style="21"/>
    <col min="6144" max="6144" width="15.3984375" style="21" bestFit="1" customWidth="1"/>
    <col min="6145" max="6145" width="11.1328125" style="21" bestFit="1" customWidth="1"/>
    <col min="6146" max="6146" width="14.59765625" style="21" bestFit="1" customWidth="1"/>
    <col min="6147" max="6147" width="17.3984375" style="21" bestFit="1" customWidth="1"/>
    <col min="6148" max="6148" width="17.59765625" style="21" bestFit="1" customWidth="1"/>
    <col min="6149" max="6149" width="14.73046875" style="21" bestFit="1" customWidth="1"/>
    <col min="6150" max="6150" width="14.3984375" style="21" bestFit="1" customWidth="1"/>
    <col min="6151" max="6151" width="12.1328125" style="21" bestFit="1" customWidth="1"/>
    <col min="6152" max="6152" width="12.3984375" style="21" bestFit="1" customWidth="1"/>
    <col min="6153" max="6154" width="13.86328125" style="21" bestFit="1" customWidth="1"/>
    <col min="6155" max="6155" width="14.86328125" style="21" bestFit="1" customWidth="1"/>
    <col min="6156" max="6156" width="12.1328125" style="21" bestFit="1" customWidth="1"/>
    <col min="6157" max="6157" width="12.3984375" style="21" bestFit="1" customWidth="1"/>
    <col min="6158" max="6159" width="13.86328125" style="21" bestFit="1" customWidth="1"/>
    <col min="6160" max="6160" width="14.86328125" style="21" bestFit="1" customWidth="1"/>
    <col min="6161" max="6399" width="9.06640625" style="21"/>
    <col min="6400" max="6400" width="15.3984375" style="21" bestFit="1" customWidth="1"/>
    <col min="6401" max="6401" width="11.1328125" style="21" bestFit="1" customWidth="1"/>
    <col min="6402" max="6402" width="14.59765625" style="21" bestFit="1" customWidth="1"/>
    <col min="6403" max="6403" width="17.3984375" style="21" bestFit="1" customWidth="1"/>
    <col min="6404" max="6404" width="17.59765625" style="21" bestFit="1" customWidth="1"/>
    <col min="6405" max="6405" width="14.73046875" style="21" bestFit="1" customWidth="1"/>
    <col min="6406" max="6406" width="14.3984375" style="21" bestFit="1" customWidth="1"/>
    <col min="6407" max="6407" width="12.1328125" style="21" bestFit="1" customWidth="1"/>
    <col min="6408" max="6408" width="12.3984375" style="21" bestFit="1" customWidth="1"/>
    <col min="6409" max="6410" width="13.86328125" style="21" bestFit="1" customWidth="1"/>
    <col min="6411" max="6411" width="14.86328125" style="21" bestFit="1" customWidth="1"/>
    <col min="6412" max="6412" width="12.1328125" style="21" bestFit="1" customWidth="1"/>
    <col min="6413" max="6413" width="12.3984375" style="21" bestFit="1" customWidth="1"/>
    <col min="6414" max="6415" width="13.86328125" style="21" bestFit="1" customWidth="1"/>
    <col min="6416" max="6416" width="14.86328125" style="21" bestFit="1" customWidth="1"/>
    <col min="6417" max="6655" width="9.06640625" style="21"/>
    <col min="6656" max="6656" width="15.3984375" style="21" bestFit="1" customWidth="1"/>
    <col min="6657" max="6657" width="11.1328125" style="21" bestFit="1" customWidth="1"/>
    <col min="6658" max="6658" width="14.59765625" style="21" bestFit="1" customWidth="1"/>
    <col min="6659" max="6659" width="17.3984375" style="21" bestFit="1" customWidth="1"/>
    <col min="6660" max="6660" width="17.59765625" style="21" bestFit="1" customWidth="1"/>
    <col min="6661" max="6661" width="14.73046875" style="21" bestFit="1" customWidth="1"/>
    <col min="6662" max="6662" width="14.3984375" style="21" bestFit="1" customWidth="1"/>
    <col min="6663" max="6663" width="12.1328125" style="21" bestFit="1" customWidth="1"/>
    <col min="6664" max="6664" width="12.3984375" style="21" bestFit="1" customWidth="1"/>
    <col min="6665" max="6666" width="13.86328125" style="21" bestFit="1" customWidth="1"/>
    <col min="6667" max="6667" width="14.86328125" style="21" bestFit="1" customWidth="1"/>
    <col min="6668" max="6668" width="12.1328125" style="21" bestFit="1" customWidth="1"/>
    <col min="6669" max="6669" width="12.3984375" style="21" bestFit="1" customWidth="1"/>
    <col min="6670" max="6671" width="13.86328125" style="21" bestFit="1" customWidth="1"/>
    <col min="6672" max="6672" width="14.86328125" style="21" bestFit="1" customWidth="1"/>
    <col min="6673" max="6911" width="9.06640625" style="21"/>
    <col min="6912" max="6912" width="15.3984375" style="21" bestFit="1" customWidth="1"/>
    <col min="6913" max="6913" width="11.1328125" style="21" bestFit="1" customWidth="1"/>
    <col min="6914" max="6914" width="14.59765625" style="21" bestFit="1" customWidth="1"/>
    <col min="6915" max="6915" width="17.3984375" style="21" bestFit="1" customWidth="1"/>
    <col min="6916" max="6916" width="17.59765625" style="21" bestFit="1" customWidth="1"/>
    <col min="6917" max="6917" width="14.73046875" style="21" bestFit="1" customWidth="1"/>
    <col min="6918" max="6918" width="14.3984375" style="21" bestFit="1" customWidth="1"/>
    <col min="6919" max="6919" width="12.1328125" style="21" bestFit="1" customWidth="1"/>
    <col min="6920" max="6920" width="12.3984375" style="21" bestFit="1" customWidth="1"/>
    <col min="6921" max="6922" width="13.86328125" style="21" bestFit="1" customWidth="1"/>
    <col min="6923" max="6923" width="14.86328125" style="21" bestFit="1" customWidth="1"/>
    <col min="6924" max="6924" width="12.1328125" style="21" bestFit="1" customWidth="1"/>
    <col min="6925" max="6925" width="12.3984375" style="21" bestFit="1" customWidth="1"/>
    <col min="6926" max="6927" width="13.86328125" style="21" bestFit="1" customWidth="1"/>
    <col min="6928" max="6928" width="14.86328125" style="21" bestFit="1" customWidth="1"/>
    <col min="6929" max="7167" width="9.06640625" style="21"/>
    <col min="7168" max="7168" width="15.3984375" style="21" bestFit="1" customWidth="1"/>
    <col min="7169" max="7169" width="11.1328125" style="21" bestFit="1" customWidth="1"/>
    <col min="7170" max="7170" width="14.59765625" style="21" bestFit="1" customWidth="1"/>
    <col min="7171" max="7171" width="17.3984375" style="21" bestFit="1" customWidth="1"/>
    <col min="7172" max="7172" width="17.59765625" style="21" bestFit="1" customWidth="1"/>
    <col min="7173" max="7173" width="14.73046875" style="21" bestFit="1" customWidth="1"/>
    <col min="7174" max="7174" width="14.3984375" style="21" bestFit="1" customWidth="1"/>
    <col min="7175" max="7175" width="12.1328125" style="21" bestFit="1" customWidth="1"/>
    <col min="7176" max="7176" width="12.3984375" style="21" bestFit="1" customWidth="1"/>
    <col min="7177" max="7178" width="13.86328125" style="21" bestFit="1" customWidth="1"/>
    <col min="7179" max="7179" width="14.86328125" style="21" bestFit="1" customWidth="1"/>
    <col min="7180" max="7180" width="12.1328125" style="21" bestFit="1" customWidth="1"/>
    <col min="7181" max="7181" width="12.3984375" style="21" bestFit="1" customWidth="1"/>
    <col min="7182" max="7183" width="13.86328125" style="21" bestFit="1" customWidth="1"/>
    <col min="7184" max="7184" width="14.86328125" style="21" bestFit="1" customWidth="1"/>
    <col min="7185" max="7423" width="9.06640625" style="21"/>
    <col min="7424" max="7424" width="15.3984375" style="21" bestFit="1" customWidth="1"/>
    <col min="7425" max="7425" width="11.1328125" style="21" bestFit="1" customWidth="1"/>
    <col min="7426" max="7426" width="14.59765625" style="21" bestFit="1" customWidth="1"/>
    <col min="7427" max="7427" width="17.3984375" style="21" bestFit="1" customWidth="1"/>
    <col min="7428" max="7428" width="17.59765625" style="21" bestFit="1" customWidth="1"/>
    <col min="7429" max="7429" width="14.73046875" style="21" bestFit="1" customWidth="1"/>
    <col min="7430" max="7430" width="14.3984375" style="21" bestFit="1" customWidth="1"/>
    <col min="7431" max="7431" width="12.1328125" style="21" bestFit="1" customWidth="1"/>
    <col min="7432" max="7432" width="12.3984375" style="21" bestFit="1" customWidth="1"/>
    <col min="7433" max="7434" width="13.86328125" style="21" bestFit="1" customWidth="1"/>
    <col min="7435" max="7435" width="14.86328125" style="21" bestFit="1" customWidth="1"/>
    <col min="7436" max="7436" width="12.1328125" style="21" bestFit="1" customWidth="1"/>
    <col min="7437" max="7437" width="12.3984375" style="21" bestFit="1" customWidth="1"/>
    <col min="7438" max="7439" width="13.86328125" style="21" bestFit="1" customWidth="1"/>
    <col min="7440" max="7440" width="14.86328125" style="21" bestFit="1" customWidth="1"/>
    <col min="7441" max="7679" width="9.06640625" style="21"/>
    <col min="7680" max="7680" width="15.3984375" style="21" bestFit="1" customWidth="1"/>
    <col min="7681" max="7681" width="11.1328125" style="21" bestFit="1" customWidth="1"/>
    <col min="7682" max="7682" width="14.59765625" style="21" bestFit="1" customWidth="1"/>
    <col min="7683" max="7683" width="17.3984375" style="21" bestFit="1" customWidth="1"/>
    <col min="7684" max="7684" width="17.59765625" style="21" bestFit="1" customWidth="1"/>
    <col min="7685" max="7685" width="14.73046875" style="21" bestFit="1" customWidth="1"/>
    <col min="7686" max="7686" width="14.3984375" style="21" bestFit="1" customWidth="1"/>
    <col min="7687" max="7687" width="12.1328125" style="21" bestFit="1" customWidth="1"/>
    <col min="7688" max="7688" width="12.3984375" style="21" bestFit="1" customWidth="1"/>
    <col min="7689" max="7690" width="13.86328125" style="21" bestFit="1" customWidth="1"/>
    <col min="7691" max="7691" width="14.86328125" style="21" bestFit="1" customWidth="1"/>
    <col min="7692" max="7692" width="12.1328125" style="21" bestFit="1" customWidth="1"/>
    <col min="7693" max="7693" width="12.3984375" style="21" bestFit="1" customWidth="1"/>
    <col min="7694" max="7695" width="13.86328125" style="21" bestFit="1" customWidth="1"/>
    <col min="7696" max="7696" width="14.86328125" style="21" bestFit="1" customWidth="1"/>
    <col min="7697" max="7935" width="9.06640625" style="21"/>
    <col min="7936" max="7936" width="15.3984375" style="21" bestFit="1" customWidth="1"/>
    <col min="7937" max="7937" width="11.1328125" style="21" bestFit="1" customWidth="1"/>
    <col min="7938" max="7938" width="14.59765625" style="21" bestFit="1" customWidth="1"/>
    <col min="7939" max="7939" width="17.3984375" style="21" bestFit="1" customWidth="1"/>
    <col min="7940" max="7940" width="17.59765625" style="21" bestFit="1" customWidth="1"/>
    <col min="7941" max="7941" width="14.73046875" style="21" bestFit="1" customWidth="1"/>
    <col min="7942" max="7942" width="14.3984375" style="21" bestFit="1" customWidth="1"/>
    <col min="7943" max="7943" width="12.1328125" style="21" bestFit="1" customWidth="1"/>
    <col min="7944" max="7944" width="12.3984375" style="21" bestFit="1" customWidth="1"/>
    <col min="7945" max="7946" width="13.86328125" style="21" bestFit="1" customWidth="1"/>
    <col min="7947" max="7947" width="14.86328125" style="21" bestFit="1" customWidth="1"/>
    <col min="7948" max="7948" width="12.1328125" style="21" bestFit="1" customWidth="1"/>
    <col min="7949" max="7949" width="12.3984375" style="21" bestFit="1" customWidth="1"/>
    <col min="7950" max="7951" width="13.86328125" style="21" bestFit="1" customWidth="1"/>
    <col min="7952" max="7952" width="14.86328125" style="21" bestFit="1" customWidth="1"/>
    <col min="7953" max="8191" width="9.06640625" style="21"/>
    <col min="8192" max="8192" width="15.3984375" style="21" bestFit="1" customWidth="1"/>
    <col min="8193" max="8193" width="11.1328125" style="21" bestFit="1" customWidth="1"/>
    <col min="8194" max="8194" width="14.59765625" style="21" bestFit="1" customWidth="1"/>
    <col min="8195" max="8195" width="17.3984375" style="21" bestFit="1" customWidth="1"/>
    <col min="8196" max="8196" width="17.59765625" style="21" bestFit="1" customWidth="1"/>
    <col min="8197" max="8197" width="14.73046875" style="21" bestFit="1" customWidth="1"/>
    <col min="8198" max="8198" width="14.3984375" style="21" bestFit="1" customWidth="1"/>
    <col min="8199" max="8199" width="12.1328125" style="21" bestFit="1" customWidth="1"/>
    <col min="8200" max="8200" width="12.3984375" style="21" bestFit="1" customWidth="1"/>
    <col min="8201" max="8202" width="13.86328125" style="21" bestFit="1" customWidth="1"/>
    <col min="8203" max="8203" width="14.86328125" style="21" bestFit="1" customWidth="1"/>
    <col min="8204" max="8204" width="12.1328125" style="21" bestFit="1" customWidth="1"/>
    <col min="8205" max="8205" width="12.3984375" style="21" bestFit="1" customWidth="1"/>
    <col min="8206" max="8207" width="13.86328125" style="21" bestFit="1" customWidth="1"/>
    <col min="8208" max="8208" width="14.86328125" style="21" bestFit="1" customWidth="1"/>
    <col min="8209" max="8447" width="9.06640625" style="21"/>
    <col min="8448" max="8448" width="15.3984375" style="21" bestFit="1" customWidth="1"/>
    <col min="8449" max="8449" width="11.1328125" style="21" bestFit="1" customWidth="1"/>
    <col min="8450" max="8450" width="14.59765625" style="21" bestFit="1" customWidth="1"/>
    <col min="8451" max="8451" width="17.3984375" style="21" bestFit="1" customWidth="1"/>
    <col min="8452" max="8452" width="17.59765625" style="21" bestFit="1" customWidth="1"/>
    <col min="8453" max="8453" width="14.73046875" style="21" bestFit="1" customWidth="1"/>
    <col min="8454" max="8454" width="14.3984375" style="21" bestFit="1" customWidth="1"/>
    <col min="8455" max="8455" width="12.1328125" style="21" bestFit="1" customWidth="1"/>
    <col min="8456" max="8456" width="12.3984375" style="21" bestFit="1" customWidth="1"/>
    <col min="8457" max="8458" width="13.86328125" style="21" bestFit="1" customWidth="1"/>
    <col min="8459" max="8459" width="14.86328125" style="21" bestFit="1" customWidth="1"/>
    <col min="8460" max="8460" width="12.1328125" style="21" bestFit="1" customWidth="1"/>
    <col min="8461" max="8461" width="12.3984375" style="21" bestFit="1" customWidth="1"/>
    <col min="8462" max="8463" width="13.86328125" style="21" bestFit="1" customWidth="1"/>
    <col min="8464" max="8464" width="14.86328125" style="21" bestFit="1" customWidth="1"/>
    <col min="8465" max="8703" width="9.06640625" style="21"/>
    <col min="8704" max="8704" width="15.3984375" style="21" bestFit="1" customWidth="1"/>
    <col min="8705" max="8705" width="11.1328125" style="21" bestFit="1" customWidth="1"/>
    <col min="8706" max="8706" width="14.59765625" style="21" bestFit="1" customWidth="1"/>
    <col min="8707" max="8707" width="17.3984375" style="21" bestFit="1" customWidth="1"/>
    <col min="8708" max="8708" width="17.59765625" style="21" bestFit="1" customWidth="1"/>
    <col min="8709" max="8709" width="14.73046875" style="21" bestFit="1" customWidth="1"/>
    <col min="8710" max="8710" width="14.3984375" style="21" bestFit="1" customWidth="1"/>
    <col min="8711" max="8711" width="12.1328125" style="21" bestFit="1" customWidth="1"/>
    <col min="8712" max="8712" width="12.3984375" style="21" bestFit="1" customWidth="1"/>
    <col min="8713" max="8714" width="13.86328125" style="21" bestFit="1" customWidth="1"/>
    <col min="8715" max="8715" width="14.86328125" style="21" bestFit="1" customWidth="1"/>
    <col min="8716" max="8716" width="12.1328125" style="21" bestFit="1" customWidth="1"/>
    <col min="8717" max="8717" width="12.3984375" style="21" bestFit="1" customWidth="1"/>
    <col min="8718" max="8719" width="13.86328125" style="21" bestFit="1" customWidth="1"/>
    <col min="8720" max="8720" width="14.86328125" style="21" bestFit="1" customWidth="1"/>
    <col min="8721" max="8959" width="9.06640625" style="21"/>
    <col min="8960" max="8960" width="15.3984375" style="21" bestFit="1" customWidth="1"/>
    <col min="8961" max="8961" width="11.1328125" style="21" bestFit="1" customWidth="1"/>
    <col min="8962" max="8962" width="14.59765625" style="21" bestFit="1" customWidth="1"/>
    <col min="8963" max="8963" width="17.3984375" style="21" bestFit="1" customWidth="1"/>
    <col min="8964" max="8964" width="17.59765625" style="21" bestFit="1" customWidth="1"/>
    <col min="8965" max="8965" width="14.73046875" style="21" bestFit="1" customWidth="1"/>
    <col min="8966" max="8966" width="14.3984375" style="21" bestFit="1" customWidth="1"/>
    <col min="8967" max="8967" width="12.1328125" style="21" bestFit="1" customWidth="1"/>
    <col min="8968" max="8968" width="12.3984375" style="21" bestFit="1" customWidth="1"/>
    <col min="8969" max="8970" width="13.86328125" style="21" bestFit="1" customWidth="1"/>
    <col min="8971" max="8971" width="14.86328125" style="21" bestFit="1" customWidth="1"/>
    <col min="8972" max="8972" width="12.1328125" style="21" bestFit="1" customWidth="1"/>
    <col min="8973" max="8973" width="12.3984375" style="21" bestFit="1" customWidth="1"/>
    <col min="8974" max="8975" width="13.86328125" style="21" bestFit="1" customWidth="1"/>
    <col min="8976" max="8976" width="14.86328125" style="21" bestFit="1" customWidth="1"/>
    <col min="8977" max="9215" width="9.06640625" style="21"/>
    <col min="9216" max="9216" width="15.3984375" style="21" bestFit="1" customWidth="1"/>
    <col min="9217" max="9217" width="11.1328125" style="21" bestFit="1" customWidth="1"/>
    <col min="9218" max="9218" width="14.59765625" style="21" bestFit="1" customWidth="1"/>
    <col min="9219" max="9219" width="17.3984375" style="21" bestFit="1" customWidth="1"/>
    <col min="9220" max="9220" width="17.59765625" style="21" bestFit="1" customWidth="1"/>
    <col min="9221" max="9221" width="14.73046875" style="21" bestFit="1" customWidth="1"/>
    <col min="9222" max="9222" width="14.3984375" style="21" bestFit="1" customWidth="1"/>
    <col min="9223" max="9223" width="12.1328125" style="21" bestFit="1" customWidth="1"/>
    <col min="9224" max="9224" width="12.3984375" style="21" bestFit="1" customWidth="1"/>
    <col min="9225" max="9226" width="13.86328125" style="21" bestFit="1" customWidth="1"/>
    <col min="9227" max="9227" width="14.86328125" style="21" bestFit="1" customWidth="1"/>
    <col min="9228" max="9228" width="12.1328125" style="21" bestFit="1" customWidth="1"/>
    <col min="9229" max="9229" width="12.3984375" style="21" bestFit="1" customWidth="1"/>
    <col min="9230" max="9231" width="13.86328125" style="21" bestFit="1" customWidth="1"/>
    <col min="9232" max="9232" width="14.86328125" style="21" bestFit="1" customWidth="1"/>
    <col min="9233" max="9471" width="9.06640625" style="21"/>
    <col min="9472" max="9472" width="15.3984375" style="21" bestFit="1" customWidth="1"/>
    <col min="9473" max="9473" width="11.1328125" style="21" bestFit="1" customWidth="1"/>
    <col min="9474" max="9474" width="14.59765625" style="21" bestFit="1" customWidth="1"/>
    <col min="9475" max="9475" width="17.3984375" style="21" bestFit="1" customWidth="1"/>
    <col min="9476" max="9476" width="17.59765625" style="21" bestFit="1" customWidth="1"/>
    <col min="9477" max="9477" width="14.73046875" style="21" bestFit="1" customWidth="1"/>
    <col min="9478" max="9478" width="14.3984375" style="21" bestFit="1" customWidth="1"/>
    <col min="9479" max="9479" width="12.1328125" style="21" bestFit="1" customWidth="1"/>
    <col min="9480" max="9480" width="12.3984375" style="21" bestFit="1" customWidth="1"/>
    <col min="9481" max="9482" width="13.86328125" style="21" bestFit="1" customWidth="1"/>
    <col min="9483" max="9483" width="14.86328125" style="21" bestFit="1" customWidth="1"/>
    <col min="9484" max="9484" width="12.1328125" style="21" bestFit="1" customWidth="1"/>
    <col min="9485" max="9485" width="12.3984375" style="21" bestFit="1" customWidth="1"/>
    <col min="9486" max="9487" width="13.86328125" style="21" bestFit="1" customWidth="1"/>
    <col min="9488" max="9488" width="14.86328125" style="21" bestFit="1" customWidth="1"/>
    <col min="9489" max="9727" width="9.06640625" style="21"/>
    <col min="9728" max="9728" width="15.3984375" style="21" bestFit="1" customWidth="1"/>
    <col min="9729" max="9729" width="11.1328125" style="21" bestFit="1" customWidth="1"/>
    <col min="9730" max="9730" width="14.59765625" style="21" bestFit="1" customWidth="1"/>
    <col min="9731" max="9731" width="17.3984375" style="21" bestFit="1" customWidth="1"/>
    <col min="9732" max="9732" width="17.59765625" style="21" bestFit="1" customWidth="1"/>
    <col min="9733" max="9733" width="14.73046875" style="21" bestFit="1" customWidth="1"/>
    <col min="9734" max="9734" width="14.3984375" style="21" bestFit="1" customWidth="1"/>
    <col min="9735" max="9735" width="12.1328125" style="21" bestFit="1" customWidth="1"/>
    <col min="9736" max="9736" width="12.3984375" style="21" bestFit="1" customWidth="1"/>
    <col min="9737" max="9738" width="13.86328125" style="21" bestFit="1" customWidth="1"/>
    <col min="9739" max="9739" width="14.86328125" style="21" bestFit="1" customWidth="1"/>
    <col min="9740" max="9740" width="12.1328125" style="21" bestFit="1" customWidth="1"/>
    <col min="9741" max="9741" width="12.3984375" style="21" bestFit="1" customWidth="1"/>
    <col min="9742" max="9743" width="13.86328125" style="21" bestFit="1" customWidth="1"/>
    <col min="9744" max="9744" width="14.86328125" style="21" bestFit="1" customWidth="1"/>
    <col min="9745" max="9983" width="9.06640625" style="21"/>
    <col min="9984" max="9984" width="15.3984375" style="21" bestFit="1" customWidth="1"/>
    <col min="9985" max="9985" width="11.1328125" style="21" bestFit="1" customWidth="1"/>
    <col min="9986" max="9986" width="14.59765625" style="21" bestFit="1" customWidth="1"/>
    <col min="9987" max="9987" width="17.3984375" style="21" bestFit="1" customWidth="1"/>
    <col min="9988" max="9988" width="17.59765625" style="21" bestFit="1" customWidth="1"/>
    <col min="9989" max="9989" width="14.73046875" style="21" bestFit="1" customWidth="1"/>
    <col min="9990" max="9990" width="14.3984375" style="21" bestFit="1" customWidth="1"/>
    <col min="9991" max="9991" width="12.1328125" style="21" bestFit="1" customWidth="1"/>
    <col min="9992" max="9992" width="12.3984375" style="21" bestFit="1" customWidth="1"/>
    <col min="9993" max="9994" width="13.86328125" style="21" bestFit="1" customWidth="1"/>
    <col min="9995" max="9995" width="14.86328125" style="21" bestFit="1" customWidth="1"/>
    <col min="9996" max="9996" width="12.1328125" style="21" bestFit="1" customWidth="1"/>
    <col min="9997" max="9997" width="12.3984375" style="21" bestFit="1" customWidth="1"/>
    <col min="9998" max="9999" width="13.86328125" style="21" bestFit="1" customWidth="1"/>
    <col min="10000" max="10000" width="14.86328125" style="21" bestFit="1" customWidth="1"/>
    <col min="10001" max="10239" width="9.06640625" style="21"/>
    <col min="10240" max="10240" width="15.3984375" style="21" bestFit="1" customWidth="1"/>
    <col min="10241" max="10241" width="11.1328125" style="21" bestFit="1" customWidth="1"/>
    <col min="10242" max="10242" width="14.59765625" style="21" bestFit="1" customWidth="1"/>
    <col min="10243" max="10243" width="17.3984375" style="21" bestFit="1" customWidth="1"/>
    <col min="10244" max="10244" width="17.59765625" style="21" bestFit="1" customWidth="1"/>
    <col min="10245" max="10245" width="14.73046875" style="21" bestFit="1" customWidth="1"/>
    <col min="10246" max="10246" width="14.3984375" style="21" bestFit="1" customWidth="1"/>
    <col min="10247" max="10247" width="12.1328125" style="21" bestFit="1" customWidth="1"/>
    <col min="10248" max="10248" width="12.3984375" style="21" bestFit="1" customWidth="1"/>
    <col min="10249" max="10250" width="13.86328125" style="21" bestFit="1" customWidth="1"/>
    <col min="10251" max="10251" width="14.86328125" style="21" bestFit="1" customWidth="1"/>
    <col min="10252" max="10252" width="12.1328125" style="21" bestFit="1" customWidth="1"/>
    <col min="10253" max="10253" width="12.3984375" style="21" bestFit="1" customWidth="1"/>
    <col min="10254" max="10255" width="13.86328125" style="21" bestFit="1" customWidth="1"/>
    <col min="10256" max="10256" width="14.86328125" style="21" bestFit="1" customWidth="1"/>
    <col min="10257" max="10495" width="9.06640625" style="21"/>
    <col min="10496" max="10496" width="15.3984375" style="21" bestFit="1" customWidth="1"/>
    <col min="10497" max="10497" width="11.1328125" style="21" bestFit="1" customWidth="1"/>
    <col min="10498" max="10498" width="14.59765625" style="21" bestFit="1" customWidth="1"/>
    <col min="10499" max="10499" width="17.3984375" style="21" bestFit="1" customWidth="1"/>
    <col min="10500" max="10500" width="17.59765625" style="21" bestFit="1" customWidth="1"/>
    <col min="10501" max="10501" width="14.73046875" style="21" bestFit="1" customWidth="1"/>
    <col min="10502" max="10502" width="14.3984375" style="21" bestFit="1" customWidth="1"/>
    <col min="10503" max="10503" width="12.1328125" style="21" bestFit="1" customWidth="1"/>
    <col min="10504" max="10504" width="12.3984375" style="21" bestFit="1" customWidth="1"/>
    <col min="10505" max="10506" width="13.86328125" style="21" bestFit="1" customWidth="1"/>
    <col min="10507" max="10507" width="14.86328125" style="21" bestFit="1" customWidth="1"/>
    <col min="10508" max="10508" width="12.1328125" style="21" bestFit="1" customWidth="1"/>
    <col min="10509" max="10509" width="12.3984375" style="21" bestFit="1" customWidth="1"/>
    <col min="10510" max="10511" width="13.86328125" style="21" bestFit="1" customWidth="1"/>
    <col min="10512" max="10512" width="14.86328125" style="21" bestFit="1" customWidth="1"/>
    <col min="10513" max="10751" width="9.06640625" style="21"/>
    <col min="10752" max="10752" width="15.3984375" style="21" bestFit="1" customWidth="1"/>
    <col min="10753" max="10753" width="11.1328125" style="21" bestFit="1" customWidth="1"/>
    <col min="10754" max="10754" width="14.59765625" style="21" bestFit="1" customWidth="1"/>
    <col min="10755" max="10755" width="17.3984375" style="21" bestFit="1" customWidth="1"/>
    <col min="10756" max="10756" width="17.59765625" style="21" bestFit="1" customWidth="1"/>
    <col min="10757" max="10757" width="14.73046875" style="21" bestFit="1" customWidth="1"/>
    <col min="10758" max="10758" width="14.3984375" style="21" bestFit="1" customWidth="1"/>
    <col min="10759" max="10759" width="12.1328125" style="21" bestFit="1" customWidth="1"/>
    <col min="10760" max="10760" width="12.3984375" style="21" bestFit="1" customWidth="1"/>
    <col min="10761" max="10762" width="13.86328125" style="21" bestFit="1" customWidth="1"/>
    <col min="10763" max="10763" width="14.86328125" style="21" bestFit="1" customWidth="1"/>
    <col min="10764" max="10764" width="12.1328125" style="21" bestFit="1" customWidth="1"/>
    <col min="10765" max="10765" width="12.3984375" style="21" bestFit="1" customWidth="1"/>
    <col min="10766" max="10767" width="13.86328125" style="21" bestFit="1" customWidth="1"/>
    <col min="10768" max="10768" width="14.86328125" style="21" bestFit="1" customWidth="1"/>
    <col min="10769" max="11007" width="9.06640625" style="21"/>
    <col min="11008" max="11008" width="15.3984375" style="21" bestFit="1" customWidth="1"/>
    <col min="11009" max="11009" width="11.1328125" style="21" bestFit="1" customWidth="1"/>
    <col min="11010" max="11010" width="14.59765625" style="21" bestFit="1" customWidth="1"/>
    <col min="11011" max="11011" width="17.3984375" style="21" bestFit="1" customWidth="1"/>
    <col min="11012" max="11012" width="17.59765625" style="21" bestFit="1" customWidth="1"/>
    <col min="11013" max="11013" width="14.73046875" style="21" bestFit="1" customWidth="1"/>
    <col min="11014" max="11014" width="14.3984375" style="21" bestFit="1" customWidth="1"/>
    <col min="11015" max="11015" width="12.1328125" style="21" bestFit="1" customWidth="1"/>
    <col min="11016" max="11016" width="12.3984375" style="21" bestFit="1" customWidth="1"/>
    <col min="11017" max="11018" width="13.86328125" style="21" bestFit="1" customWidth="1"/>
    <col min="11019" max="11019" width="14.86328125" style="21" bestFit="1" customWidth="1"/>
    <col min="11020" max="11020" width="12.1328125" style="21" bestFit="1" customWidth="1"/>
    <col min="11021" max="11021" width="12.3984375" style="21" bestFit="1" customWidth="1"/>
    <col min="11022" max="11023" width="13.86328125" style="21" bestFit="1" customWidth="1"/>
    <col min="11024" max="11024" width="14.86328125" style="21" bestFit="1" customWidth="1"/>
    <col min="11025" max="11263" width="9.06640625" style="21"/>
    <col min="11264" max="11264" width="15.3984375" style="21" bestFit="1" customWidth="1"/>
    <col min="11265" max="11265" width="11.1328125" style="21" bestFit="1" customWidth="1"/>
    <col min="11266" max="11266" width="14.59765625" style="21" bestFit="1" customWidth="1"/>
    <col min="11267" max="11267" width="17.3984375" style="21" bestFit="1" customWidth="1"/>
    <col min="11268" max="11268" width="17.59765625" style="21" bestFit="1" customWidth="1"/>
    <col min="11269" max="11269" width="14.73046875" style="21" bestFit="1" customWidth="1"/>
    <col min="11270" max="11270" width="14.3984375" style="21" bestFit="1" customWidth="1"/>
    <col min="11271" max="11271" width="12.1328125" style="21" bestFit="1" customWidth="1"/>
    <col min="11272" max="11272" width="12.3984375" style="21" bestFit="1" customWidth="1"/>
    <col min="11273" max="11274" width="13.86328125" style="21" bestFit="1" customWidth="1"/>
    <col min="11275" max="11275" width="14.86328125" style="21" bestFit="1" customWidth="1"/>
    <col min="11276" max="11276" width="12.1328125" style="21" bestFit="1" customWidth="1"/>
    <col min="11277" max="11277" width="12.3984375" style="21" bestFit="1" customWidth="1"/>
    <col min="11278" max="11279" width="13.86328125" style="21" bestFit="1" customWidth="1"/>
    <col min="11280" max="11280" width="14.86328125" style="21" bestFit="1" customWidth="1"/>
    <col min="11281" max="11519" width="9.06640625" style="21"/>
    <col min="11520" max="11520" width="15.3984375" style="21" bestFit="1" customWidth="1"/>
    <col min="11521" max="11521" width="11.1328125" style="21" bestFit="1" customWidth="1"/>
    <col min="11522" max="11522" width="14.59765625" style="21" bestFit="1" customWidth="1"/>
    <col min="11523" max="11523" width="17.3984375" style="21" bestFit="1" customWidth="1"/>
    <col min="11524" max="11524" width="17.59765625" style="21" bestFit="1" customWidth="1"/>
    <col min="11525" max="11525" width="14.73046875" style="21" bestFit="1" customWidth="1"/>
    <col min="11526" max="11526" width="14.3984375" style="21" bestFit="1" customWidth="1"/>
    <col min="11527" max="11527" width="12.1328125" style="21" bestFit="1" customWidth="1"/>
    <col min="11528" max="11528" width="12.3984375" style="21" bestFit="1" customWidth="1"/>
    <col min="11529" max="11530" width="13.86328125" style="21" bestFit="1" customWidth="1"/>
    <col min="11531" max="11531" width="14.86328125" style="21" bestFit="1" customWidth="1"/>
    <col min="11532" max="11532" width="12.1328125" style="21" bestFit="1" customWidth="1"/>
    <col min="11533" max="11533" width="12.3984375" style="21" bestFit="1" customWidth="1"/>
    <col min="11534" max="11535" width="13.86328125" style="21" bestFit="1" customWidth="1"/>
    <col min="11536" max="11536" width="14.86328125" style="21" bestFit="1" customWidth="1"/>
    <col min="11537" max="11775" width="9.06640625" style="21"/>
    <col min="11776" max="11776" width="15.3984375" style="21" bestFit="1" customWidth="1"/>
    <col min="11777" max="11777" width="11.1328125" style="21" bestFit="1" customWidth="1"/>
    <col min="11778" max="11778" width="14.59765625" style="21" bestFit="1" customWidth="1"/>
    <col min="11779" max="11779" width="17.3984375" style="21" bestFit="1" customWidth="1"/>
    <col min="11780" max="11780" width="17.59765625" style="21" bestFit="1" customWidth="1"/>
    <col min="11781" max="11781" width="14.73046875" style="21" bestFit="1" customWidth="1"/>
    <col min="11782" max="11782" width="14.3984375" style="21" bestFit="1" customWidth="1"/>
    <col min="11783" max="11783" width="12.1328125" style="21" bestFit="1" customWidth="1"/>
    <col min="11784" max="11784" width="12.3984375" style="21" bestFit="1" customWidth="1"/>
    <col min="11785" max="11786" width="13.86328125" style="21" bestFit="1" customWidth="1"/>
    <col min="11787" max="11787" width="14.86328125" style="21" bestFit="1" customWidth="1"/>
    <col min="11788" max="11788" width="12.1328125" style="21" bestFit="1" customWidth="1"/>
    <col min="11789" max="11789" width="12.3984375" style="21" bestFit="1" customWidth="1"/>
    <col min="11790" max="11791" width="13.86328125" style="21" bestFit="1" customWidth="1"/>
    <col min="11792" max="11792" width="14.86328125" style="21" bestFit="1" customWidth="1"/>
    <col min="11793" max="12031" width="9.06640625" style="21"/>
    <col min="12032" max="12032" width="15.3984375" style="21" bestFit="1" customWidth="1"/>
    <col min="12033" max="12033" width="11.1328125" style="21" bestFit="1" customWidth="1"/>
    <col min="12034" max="12034" width="14.59765625" style="21" bestFit="1" customWidth="1"/>
    <col min="12035" max="12035" width="17.3984375" style="21" bestFit="1" customWidth="1"/>
    <col min="12036" max="12036" width="17.59765625" style="21" bestFit="1" customWidth="1"/>
    <col min="12037" max="12037" width="14.73046875" style="21" bestFit="1" customWidth="1"/>
    <col min="12038" max="12038" width="14.3984375" style="21" bestFit="1" customWidth="1"/>
    <col min="12039" max="12039" width="12.1328125" style="21" bestFit="1" customWidth="1"/>
    <col min="12040" max="12040" width="12.3984375" style="21" bestFit="1" customWidth="1"/>
    <col min="12041" max="12042" width="13.86328125" style="21" bestFit="1" customWidth="1"/>
    <col min="12043" max="12043" width="14.86328125" style="21" bestFit="1" customWidth="1"/>
    <col min="12044" max="12044" width="12.1328125" style="21" bestFit="1" customWidth="1"/>
    <col min="12045" max="12045" width="12.3984375" style="21" bestFit="1" customWidth="1"/>
    <col min="12046" max="12047" width="13.86328125" style="21" bestFit="1" customWidth="1"/>
    <col min="12048" max="12048" width="14.86328125" style="21" bestFit="1" customWidth="1"/>
    <col min="12049" max="12287" width="9.06640625" style="21"/>
    <col min="12288" max="12288" width="15.3984375" style="21" bestFit="1" customWidth="1"/>
    <col min="12289" max="12289" width="11.1328125" style="21" bestFit="1" customWidth="1"/>
    <col min="12290" max="12290" width="14.59765625" style="21" bestFit="1" customWidth="1"/>
    <col min="12291" max="12291" width="17.3984375" style="21" bestFit="1" customWidth="1"/>
    <col min="12292" max="12292" width="17.59765625" style="21" bestFit="1" customWidth="1"/>
    <col min="12293" max="12293" width="14.73046875" style="21" bestFit="1" customWidth="1"/>
    <col min="12294" max="12294" width="14.3984375" style="21" bestFit="1" customWidth="1"/>
    <col min="12295" max="12295" width="12.1328125" style="21" bestFit="1" customWidth="1"/>
    <col min="12296" max="12296" width="12.3984375" style="21" bestFit="1" customWidth="1"/>
    <col min="12297" max="12298" width="13.86328125" style="21" bestFit="1" customWidth="1"/>
    <col min="12299" max="12299" width="14.86328125" style="21" bestFit="1" customWidth="1"/>
    <col min="12300" max="12300" width="12.1328125" style="21" bestFit="1" customWidth="1"/>
    <col min="12301" max="12301" width="12.3984375" style="21" bestFit="1" customWidth="1"/>
    <col min="12302" max="12303" width="13.86328125" style="21" bestFit="1" customWidth="1"/>
    <col min="12304" max="12304" width="14.86328125" style="21" bestFit="1" customWidth="1"/>
    <col min="12305" max="12543" width="9.06640625" style="21"/>
    <col min="12544" max="12544" width="15.3984375" style="21" bestFit="1" customWidth="1"/>
    <col min="12545" max="12545" width="11.1328125" style="21" bestFit="1" customWidth="1"/>
    <col min="12546" max="12546" width="14.59765625" style="21" bestFit="1" customWidth="1"/>
    <col min="12547" max="12547" width="17.3984375" style="21" bestFit="1" customWidth="1"/>
    <col min="12548" max="12548" width="17.59765625" style="21" bestFit="1" customWidth="1"/>
    <col min="12549" max="12549" width="14.73046875" style="21" bestFit="1" customWidth="1"/>
    <col min="12550" max="12550" width="14.3984375" style="21" bestFit="1" customWidth="1"/>
    <col min="12551" max="12551" width="12.1328125" style="21" bestFit="1" customWidth="1"/>
    <col min="12552" max="12552" width="12.3984375" style="21" bestFit="1" customWidth="1"/>
    <col min="12553" max="12554" width="13.86328125" style="21" bestFit="1" customWidth="1"/>
    <col min="12555" max="12555" width="14.86328125" style="21" bestFit="1" customWidth="1"/>
    <col min="12556" max="12556" width="12.1328125" style="21" bestFit="1" customWidth="1"/>
    <col min="12557" max="12557" width="12.3984375" style="21" bestFit="1" customWidth="1"/>
    <col min="12558" max="12559" width="13.86328125" style="21" bestFit="1" customWidth="1"/>
    <col min="12560" max="12560" width="14.86328125" style="21" bestFit="1" customWidth="1"/>
    <col min="12561" max="12799" width="9.06640625" style="21"/>
    <col min="12800" max="12800" width="15.3984375" style="21" bestFit="1" customWidth="1"/>
    <col min="12801" max="12801" width="11.1328125" style="21" bestFit="1" customWidth="1"/>
    <col min="12802" max="12802" width="14.59765625" style="21" bestFit="1" customWidth="1"/>
    <col min="12803" max="12803" width="17.3984375" style="21" bestFit="1" customWidth="1"/>
    <col min="12804" max="12804" width="17.59765625" style="21" bestFit="1" customWidth="1"/>
    <col min="12805" max="12805" width="14.73046875" style="21" bestFit="1" customWidth="1"/>
    <col min="12806" max="12806" width="14.3984375" style="21" bestFit="1" customWidth="1"/>
    <col min="12807" max="12807" width="12.1328125" style="21" bestFit="1" customWidth="1"/>
    <col min="12808" max="12808" width="12.3984375" style="21" bestFit="1" customWidth="1"/>
    <col min="12809" max="12810" width="13.86328125" style="21" bestFit="1" customWidth="1"/>
    <col min="12811" max="12811" width="14.86328125" style="21" bestFit="1" customWidth="1"/>
    <col min="12812" max="12812" width="12.1328125" style="21" bestFit="1" customWidth="1"/>
    <col min="12813" max="12813" width="12.3984375" style="21" bestFit="1" customWidth="1"/>
    <col min="12814" max="12815" width="13.86328125" style="21" bestFit="1" customWidth="1"/>
    <col min="12816" max="12816" width="14.86328125" style="21" bestFit="1" customWidth="1"/>
    <col min="12817" max="13055" width="9.06640625" style="21"/>
    <col min="13056" max="13056" width="15.3984375" style="21" bestFit="1" customWidth="1"/>
    <col min="13057" max="13057" width="11.1328125" style="21" bestFit="1" customWidth="1"/>
    <col min="13058" max="13058" width="14.59765625" style="21" bestFit="1" customWidth="1"/>
    <col min="13059" max="13059" width="17.3984375" style="21" bestFit="1" customWidth="1"/>
    <col min="13060" max="13060" width="17.59765625" style="21" bestFit="1" customWidth="1"/>
    <col min="13061" max="13061" width="14.73046875" style="21" bestFit="1" customWidth="1"/>
    <col min="13062" max="13062" width="14.3984375" style="21" bestFit="1" customWidth="1"/>
    <col min="13063" max="13063" width="12.1328125" style="21" bestFit="1" customWidth="1"/>
    <col min="13064" max="13064" width="12.3984375" style="21" bestFit="1" customWidth="1"/>
    <col min="13065" max="13066" width="13.86328125" style="21" bestFit="1" customWidth="1"/>
    <col min="13067" max="13067" width="14.86328125" style="21" bestFit="1" customWidth="1"/>
    <col min="13068" max="13068" width="12.1328125" style="21" bestFit="1" customWidth="1"/>
    <col min="13069" max="13069" width="12.3984375" style="21" bestFit="1" customWidth="1"/>
    <col min="13070" max="13071" width="13.86328125" style="21" bestFit="1" customWidth="1"/>
    <col min="13072" max="13072" width="14.86328125" style="21" bestFit="1" customWidth="1"/>
    <col min="13073" max="13311" width="9.06640625" style="21"/>
    <col min="13312" max="13312" width="15.3984375" style="21" bestFit="1" customWidth="1"/>
    <col min="13313" max="13313" width="11.1328125" style="21" bestFit="1" customWidth="1"/>
    <col min="13314" max="13314" width="14.59765625" style="21" bestFit="1" customWidth="1"/>
    <col min="13315" max="13315" width="17.3984375" style="21" bestFit="1" customWidth="1"/>
    <col min="13316" max="13316" width="17.59765625" style="21" bestFit="1" customWidth="1"/>
    <col min="13317" max="13317" width="14.73046875" style="21" bestFit="1" customWidth="1"/>
    <col min="13318" max="13318" width="14.3984375" style="21" bestFit="1" customWidth="1"/>
    <col min="13319" max="13319" width="12.1328125" style="21" bestFit="1" customWidth="1"/>
    <col min="13320" max="13320" width="12.3984375" style="21" bestFit="1" customWidth="1"/>
    <col min="13321" max="13322" width="13.86328125" style="21" bestFit="1" customWidth="1"/>
    <col min="13323" max="13323" width="14.86328125" style="21" bestFit="1" customWidth="1"/>
    <col min="13324" max="13324" width="12.1328125" style="21" bestFit="1" customWidth="1"/>
    <col min="13325" max="13325" width="12.3984375" style="21" bestFit="1" customWidth="1"/>
    <col min="13326" max="13327" width="13.86328125" style="21" bestFit="1" customWidth="1"/>
    <col min="13328" max="13328" width="14.86328125" style="21" bestFit="1" customWidth="1"/>
    <col min="13329" max="13567" width="9.06640625" style="21"/>
    <col min="13568" max="13568" width="15.3984375" style="21" bestFit="1" customWidth="1"/>
    <col min="13569" max="13569" width="11.1328125" style="21" bestFit="1" customWidth="1"/>
    <col min="13570" max="13570" width="14.59765625" style="21" bestFit="1" customWidth="1"/>
    <col min="13571" max="13571" width="17.3984375" style="21" bestFit="1" customWidth="1"/>
    <col min="13572" max="13572" width="17.59765625" style="21" bestFit="1" customWidth="1"/>
    <col min="13573" max="13573" width="14.73046875" style="21" bestFit="1" customWidth="1"/>
    <col min="13574" max="13574" width="14.3984375" style="21" bestFit="1" customWidth="1"/>
    <col min="13575" max="13575" width="12.1328125" style="21" bestFit="1" customWidth="1"/>
    <col min="13576" max="13576" width="12.3984375" style="21" bestFit="1" customWidth="1"/>
    <col min="13577" max="13578" width="13.86328125" style="21" bestFit="1" customWidth="1"/>
    <col min="13579" max="13579" width="14.86328125" style="21" bestFit="1" customWidth="1"/>
    <col min="13580" max="13580" width="12.1328125" style="21" bestFit="1" customWidth="1"/>
    <col min="13581" max="13581" width="12.3984375" style="21" bestFit="1" customWidth="1"/>
    <col min="13582" max="13583" width="13.86328125" style="21" bestFit="1" customWidth="1"/>
    <col min="13584" max="13584" width="14.86328125" style="21" bestFit="1" customWidth="1"/>
    <col min="13585" max="13823" width="9.06640625" style="21"/>
    <col min="13824" max="13824" width="15.3984375" style="21" bestFit="1" customWidth="1"/>
    <col min="13825" max="13825" width="11.1328125" style="21" bestFit="1" customWidth="1"/>
    <col min="13826" max="13826" width="14.59765625" style="21" bestFit="1" customWidth="1"/>
    <col min="13827" max="13827" width="17.3984375" style="21" bestFit="1" customWidth="1"/>
    <col min="13828" max="13828" width="17.59765625" style="21" bestFit="1" customWidth="1"/>
    <col min="13829" max="13829" width="14.73046875" style="21" bestFit="1" customWidth="1"/>
    <col min="13830" max="13830" width="14.3984375" style="21" bestFit="1" customWidth="1"/>
    <col min="13831" max="13831" width="12.1328125" style="21" bestFit="1" customWidth="1"/>
    <col min="13832" max="13832" width="12.3984375" style="21" bestFit="1" customWidth="1"/>
    <col min="13833" max="13834" width="13.86328125" style="21" bestFit="1" customWidth="1"/>
    <col min="13835" max="13835" width="14.86328125" style="21" bestFit="1" customWidth="1"/>
    <col min="13836" max="13836" width="12.1328125" style="21" bestFit="1" customWidth="1"/>
    <col min="13837" max="13837" width="12.3984375" style="21" bestFit="1" customWidth="1"/>
    <col min="13838" max="13839" width="13.86328125" style="21" bestFit="1" customWidth="1"/>
    <col min="13840" max="13840" width="14.86328125" style="21" bestFit="1" customWidth="1"/>
    <col min="13841" max="14079" width="9.06640625" style="21"/>
    <col min="14080" max="14080" width="15.3984375" style="21" bestFit="1" customWidth="1"/>
    <col min="14081" max="14081" width="11.1328125" style="21" bestFit="1" customWidth="1"/>
    <col min="14082" max="14082" width="14.59765625" style="21" bestFit="1" customWidth="1"/>
    <col min="14083" max="14083" width="17.3984375" style="21" bestFit="1" customWidth="1"/>
    <col min="14084" max="14084" width="17.59765625" style="21" bestFit="1" customWidth="1"/>
    <col min="14085" max="14085" width="14.73046875" style="21" bestFit="1" customWidth="1"/>
    <col min="14086" max="14086" width="14.3984375" style="21" bestFit="1" customWidth="1"/>
    <col min="14087" max="14087" width="12.1328125" style="21" bestFit="1" customWidth="1"/>
    <col min="14088" max="14088" width="12.3984375" style="21" bestFit="1" customWidth="1"/>
    <col min="14089" max="14090" width="13.86328125" style="21" bestFit="1" customWidth="1"/>
    <col min="14091" max="14091" width="14.86328125" style="21" bestFit="1" customWidth="1"/>
    <col min="14092" max="14092" width="12.1328125" style="21" bestFit="1" customWidth="1"/>
    <col min="14093" max="14093" width="12.3984375" style="21" bestFit="1" customWidth="1"/>
    <col min="14094" max="14095" width="13.86328125" style="21" bestFit="1" customWidth="1"/>
    <col min="14096" max="14096" width="14.86328125" style="21" bestFit="1" customWidth="1"/>
    <col min="14097" max="14335" width="9.06640625" style="21"/>
    <col min="14336" max="14336" width="15.3984375" style="21" bestFit="1" customWidth="1"/>
    <col min="14337" max="14337" width="11.1328125" style="21" bestFit="1" customWidth="1"/>
    <col min="14338" max="14338" width="14.59765625" style="21" bestFit="1" customWidth="1"/>
    <col min="14339" max="14339" width="17.3984375" style="21" bestFit="1" customWidth="1"/>
    <col min="14340" max="14340" width="17.59765625" style="21" bestFit="1" customWidth="1"/>
    <col min="14341" max="14341" width="14.73046875" style="21" bestFit="1" customWidth="1"/>
    <col min="14342" max="14342" width="14.3984375" style="21" bestFit="1" customWidth="1"/>
    <col min="14343" max="14343" width="12.1328125" style="21" bestFit="1" customWidth="1"/>
    <col min="14344" max="14344" width="12.3984375" style="21" bestFit="1" customWidth="1"/>
    <col min="14345" max="14346" width="13.86328125" style="21" bestFit="1" customWidth="1"/>
    <col min="14347" max="14347" width="14.86328125" style="21" bestFit="1" customWidth="1"/>
    <col min="14348" max="14348" width="12.1328125" style="21" bestFit="1" customWidth="1"/>
    <col min="14349" max="14349" width="12.3984375" style="21" bestFit="1" customWidth="1"/>
    <col min="14350" max="14351" width="13.86328125" style="21" bestFit="1" customWidth="1"/>
    <col min="14352" max="14352" width="14.86328125" style="21" bestFit="1" customWidth="1"/>
    <col min="14353" max="14591" width="9.06640625" style="21"/>
    <col min="14592" max="14592" width="15.3984375" style="21" bestFit="1" customWidth="1"/>
    <col min="14593" max="14593" width="11.1328125" style="21" bestFit="1" customWidth="1"/>
    <col min="14594" max="14594" width="14.59765625" style="21" bestFit="1" customWidth="1"/>
    <col min="14595" max="14595" width="17.3984375" style="21" bestFit="1" customWidth="1"/>
    <col min="14596" max="14596" width="17.59765625" style="21" bestFit="1" customWidth="1"/>
    <col min="14597" max="14597" width="14.73046875" style="21" bestFit="1" customWidth="1"/>
    <col min="14598" max="14598" width="14.3984375" style="21" bestFit="1" customWidth="1"/>
    <col min="14599" max="14599" width="12.1328125" style="21" bestFit="1" customWidth="1"/>
    <col min="14600" max="14600" width="12.3984375" style="21" bestFit="1" customWidth="1"/>
    <col min="14601" max="14602" width="13.86328125" style="21" bestFit="1" customWidth="1"/>
    <col min="14603" max="14603" width="14.86328125" style="21" bestFit="1" customWidth="1"/>
    <col min="14604" max="14604" width="12.1328125" style="21" bestFit="1" customWidth="1"/>
    <col min="14605" max="14605" width="12.3984375" style="21" bestFit="1" customWidth="1"/>
    <col min="14606" max="14607" width="13.86328125" style="21" bestFit="1" customWidth="1"/>
    <col min="14608" max="14608" width="14.86328125" style="21" bestFit="1" customWidth="1"/>
    <col min="14609" max="14847" width="9.06640625" style="21"/>
    <col min="14848" max="14848" width="15.3984375" style="21" bestFit="1" customWidth="1"/>
    <col min="14849" max="14849" width="11.1328125" style="21" bestFit="1" customWidth="1"/>
    <col min="14850" max="14850" width="14.59765625" style="21" bestFit="1" customWidth="1"/>
    <col min="14851" max="14851" width="17.3984375" style="21" bestFit="1" customWidth="1"/>
    <col min="14852" max="14852" width="17.59765625" style="21" bestFit="1" customWidth="1"/>
    <col min="14853" max="14853" width="14.73046875" style="21" bestFit="1" customWidth="1"/>
    <col min="14854" max="14854" width="14.3984375" style="21" bestFit="1" customWidth="1"/>
    <col min="14855" max="14855" width="12.1328125" style="21" bestFit="1" customWidth="1"/>
    <col min="14856" max="14856" width="12.3984375" style="21" bestFit="1" customWidth="1"/>
    <col min="14857" max="14858" width="13.86328125" style="21" bestFit="1" customWidth="1"/>
    <col min="14859" max="14859" width="14.86328125" style="21" bestFit="1" customWidth="1"/>
    <col min="14860" max="14860" width="12.1328125" style="21" bestFit="1" customWidth="1"/>
    <col min="14861" max="14861" width="12.3984375" style="21" bestFit="1" customWidth="1"/>
    <col min="14862" max="14863" width="13.86328125" style="21" bestFit="1" customWidth="1"/>
    <col min="14864" max="14864" width="14.86328125" style="21" bestFit="1" customWidth="1"/>
    <col min="14865" max="15103" width="9.06640625" style="21"/>
    <col min="15104" max="15104" width="15.3984375" style="21" bestFit="1" customWidth="1"/>
    <col min="15105" max="15105" width="11.1328125" style="21" bestFit="1" customWidth="1"/>
    <col min="15106" max="15106" width="14.59765625" style="21" bestFit="1" customWidth="1"/>
    <col min="15107" max="15107" width="17.3984375" style="21" bestFit="1" customWidth="1"/>
    <col min="15108" max="15108" width="17.59765625" style="21" bestFit="1" customWidth="1"/>
    <col min="15109" max="15109" width="14.73046875" style="21" bestFit="1" customWidth="1"/>
    <col min="15110" max="15110" width="14.3984375" style="21" bestFit="1" customWidth="1"/>
    <col min="15111" max="15111" width="12.1328125" style="21" bestFit="1" customWidth="1"/>
    <col min="15112" max="15112" width="12.3984375" style="21" bestFit="1" customWidth="1"/>
    <col min="15113" max="15114" width="13.86328125" style="21" bestFit="1" customWidth="1"/>
    <col min="15115" max="15115" width="14.86328125" style="21" bestFit="1" customWidth="1"/>
    <col min="15116" max="15116" width="12.1328125" style="21" bestFit="1" customWidth="1"/>
    <col min="15117" max="15117" width="12.3984375" style="21" bestFit="1" customWidth="1"/>
    <col min="15118" max="15119" width="13.86328125" style="21" bestFit="1" customWidth="1"/>
    <col min="15120" max="15120" width="14.86328125" style="21" bestFit="1" customWidth="1"/>
    <col min="15121" max="15359" width="9.06640625" style="21"/>
    <col min="15360" max="15360" width="15.3984375" style="21" bestFit="1" customWidth="1"/>
    <col min="15361" max="15361" width="11.1328125" style="21" bestFit="1" customWidth="1"/>
    <col min="15362" max="15362" width="14.59765625" style="21" bestFit="1" customWidth="1"/>
    <col min="15363" max="15363" width="17.3984375" style="21" bestFit="1" customWidth="1"/>
    <col min="15364" max="15364" width="17.59765625" style="21" bestFit="1" customWidth="1"/>
    <col min="15365" max="15365" width="14.73046875" style="21" bestFit="1" customWidth="1"/>
    <col min="15366" max="15366" width="14.3984375" style="21" bestFit="1" customWidth="1"/>
    <col min="15367" max="15367" width="12.1328125" style="21" bestFit="1" customWidth="1"/>
    <col min="15368" max="15368" width="12.3984375" style="21" bestFit="1" customWidth="1"/>
    <col min="15369" max="15370" width="13.86328125" style="21" bestFit="1" customWidth="1"/>
    <col min="15371" max="15371" width="14.86328125" style="21" bestFit="1" customWidth="1"/>
    <col min="15372" max="15372" width="12.1328125" style="21" bestFit="1" customWidth="1"/>
    <col min="15373" max="15373" width="12.3984375" style="21" bestFit="1" customWidth="1"/>
    <col min="15374" max="15375" width="13.86328125" style="21" bestFit="1" customWidth="1"/>
    <col min="15376" max="15376" width="14.86328125" style="21" bestFit="1" customWidth="1"/>
    <col min="15377" max="15615" width="9.06640625" style="21"/>
    <col min="15616" max="15616" width="15.3984375" style="21" bestFit="1" customWidth="1"/>
    <col min="15617" max="15617" width="11.1328125" style="21" bestFit="1" customWidth="1"/>
    <col min="15618" max="15618" width="14.59765625" style="21" bestFit="1" customWidth="1"/>
    <col min="15619" max="15619" width="17.3984375" style="21" bestFit="1" customWidth="1"/>
    <col min="15620" max="15620" width="17.59765625" style="21" bestFit="1" customWidth="1"/>
    <col min="15621" max="15621" width="14.73046875" style="21" bestFit="1" customWidth="1"/>
    <col min="15622" max="15622" width="14.3984375" style="21" bestFit="1" customWidth="1"/>
    <col min="15623" max="15623" width="12.1328125" style="21" bestFit="1" customWidth="1"/>
    <col min="15624" max="15624" width="12.3984375" style="21" bestFit="1" customWidth="1"/>
    <col min="15625" max="15626" width="13.86328125" style="21" bestFit="1" customWidth="1"/>
    <col min="15627" max="15627" width="14.86328125" style="21" bestFit="1" customWidth="1"/>
    <col min="15628" max="15628" width="12.1328125" style="21" bestFit="1" customWidth="1"/>
    <col min="15629" max="15629" width="12.3984375" style="21" bestFit="1" customWidth="1"/>
    <col min="15630" max="15631" width="13.86328125" style="21" bestFit="1" customWidth="1"/>
    <col min="15632" max="15632" width="14.86328125" style="21" bestFit="1" customWidth="1"/>
    <col min="15633" max="15871" width="9.06640625" style="21"/>
    <col min="15872" max="15872" width="15.3984375" style="21" bestFit="1" customWidth="1"/>
    <col min="15873" max="15873" width="11.1328125" style="21" bestFit="1" customWidth="1"/>
    <col min="15874" max="15874" width="14.59765625" style="21" bestFit="1" customWidth="1"/>
    <col min="15875" max="15875" width="17.3984375" style="21" bestFit="1" customWidth="1"/>
    <col min="15876" max="15876" width="17.59765625" style="21" bestFit="1" customWidth="1"/>
    <col min="15877" max="15877" width="14.73046875" style="21" bestFit="1" customWidth="1"/>
    <col min="15878" max="15878" width="14.3984375" style="21" bestFit="1" customWidth="1"/>
    <col min="15879" max="15879" width="12.1328125" style="21" bestFit="1" customWidth="1"/>
    <col min="15880" max="15880" width="12.3984375" style="21" bestFit="1" customWidth="1"/>
    <col min="15881" max="15882" width="13.86328125" style="21" bestFit="1" customWidth="1"/>
    <col min="15883" max="15883" width="14.86328125" style="21" bestFit="1" customWidth="1"/>
    <col min="15884" max="15884" width="12.1328125" style="21" bestFit="1" customWidth="1"/>
    <col min="15885" max="15885" width="12.3984375" style="21" bestFit="1" customWidth="1"/>
    <col min="15886" max="15887" width="13.86328125" style="21" bestFit="1" customWidth="1"/>
    <col min="15888" max="15888" width="14.86328125" style="21" bestFit="1" customWidth="1"/>
    <col min="15889" max="16127" width="9.06640625" style="21"/>
    <col min="16128" max="16128" width="15.3984375" style="21" bestFit="1" customWidth="1"/>
    <col min="16129" max="16129" width="11.1328125" style="21" bestFit="1" customWidth="1"/>
    <col min="16130" max="16130" width="14.59765625" style="21" bestFit="1" customWidth="1"/>
    <col min="16131" max="16131" width="17.3984375" style="21" bestFit="1" customWidth="1"/>
    <col min="16132" max="16132" width="17.59765625" style="21" bestFit="1" customWidth="1"/>
    <col min="16133" max="16133" width="14.73046875" style="21" bestFit="1" customWidth="1"/>
    <col min="16134" max="16134" width="14.3984375" style="21" bestFit="1" customWidth="1"/>
    <col min="16135" max="16135" width="12.1328125" style="21" bestFit="1" customWidth="1"/>
    <col min="16136" max="16136" width="12.3984375" style="21" bestFit="1" customWidth="1"/>
    <col min="16137" max="16138" width="13.86328125" style="21" bestFit="1" customWidth="1"/>
    <col min="16139" max="16139" width="14.86328125" style="21" bestFit="1" customWidth="1"/>
    <col min="16140" max="16140" width="12.1328125" style="21" bestFit="1" customWidth="1"/>
    <col min="16141" max="16141" width="12.3984375" style="21" bestFit="1" customWidth="1"/>
    <col min="16142" max="16143" width="13.86328125" style="21" bestFit="1" customWidth="1"/>
    <col min="16144" max="16144" width="14.86328125" style="21" bestFit="1" customWidth="1"/>
    <col min="16145" max="16384" width="9.06640625" style="21"/>
  </cols>
  <sheetData>
    <row r="1" spans="1:18">
      <c r="A1" s="68" t="s">
        <v>223</v>
      </c>
      <c r="B1" s="69" t="s">
        <v>224</v>
      </c>
      <c r="C1" s="76" t="s">
        <v>197</v>
      </c>
      <c r="D1" s="76" t="s">
        <v>198</v>
      </c>
      <c r="E1" s="76" t="s">
        <v>199</v>
      </c>
      <c r="F1" s="76" t="s">
        <v>200</v>
      </c>
      <c r="G1" s="76" t="s">
        <v>202</v>
      </c>
      <c r="H1" s="76" t="s">
        <v>201</v>
      </c>
      <c r="I1" s="76" t="s">
        <v>203</v>
      </c>
      <c r="J1" s="76" t="s">
        <v>204</v>
      </c>
      <c r="K1" s="76" t="s">
        <v>205</v>
      </c>
      <c r="L1" s="76" t="s">
        <v>206</v>
      </c>
      <c r="M1" s="76" t="s">
        <v>207</v>
      </c>
      <c r="N1" s="76" t="s">
        <v>208</v>
      </c>
      <c r="O1" s="76" t="s">
        <v>209</v>
      </c>
      <c r="P1" s="76" t="s">
        <v>210</v>
      </c>
      <c r="Q1" s="76" t="s">
        <v>211</v>
      </c>
      <c r="R1" s="76" t="s">
        <v>212</v>
      </c>
    </row>
    <row r="2" spans="1:18">
      <c r="A2" s="75" t="s">
        <v>7</v>
      </c>
      <c r="B2" s="76" t="s">
        <v>8</v>
      </c>
      <c r="C2" s="78">
        <f>IFERROR((s_DL/(k_decay*Rad_Spec!V2*s_IFD_w*s_EF_w))*1,".")</f>
        <v>1.0677656153262893</v>
      </c>
      <c r="D2" s="78">
        <f>IFERROR((s_DL/(k_decay*Rad_Spec!AN2*s_IRA_w*(1/s_PEFm_up)*s_SLF*s_ET_w*s_EF_w))*1,".")</f>
        <v>6.755816420297929E-5</v>
      </c>
      <c r="E2" s="78">
        <f>IFERROR((s_DL/(k_decay*Rad_Spec!AN2*s_IRA_w*(1/s_PEF)*s_SLF*s_ET_w*s_EF_w))*1,".")</f>
        <v>5.6284435068901503E-2</v>
      </c>
      <c r="F2" s="78">
        <f>IFERROR((s_DL/(k_decay*Rad_Spec!AY2*s_GSF_s*s_Fam*s_Foffset*acf!C2*s_ET_w*(1/24)*s_EF_w*(1/365)))*1,".")</f>
        <v>1486.2088149753049</v>
      </c>
      <c r="G2" s="78">
        <f t="shared" ref="G2:G12" si="0">(IF(AND(C2&lt;&gt;".",E2&lt;&gt;".",F2&lt;&gt;"."),1/((1/C2)+(1/E2)+(1/F2)),IF(AND(C2&lt;&gt;".",E2&lt;&gt;".",F2="."), 1/((1/C2)+(1/E2)),IF(AND(C2&lt;&gt;".",E2=".",F2&lt;&gt;"."),1/((1/C2)+(1/F2)),IF(AND(C2=".",E2&lt;&gt;".",F2&lt;&gt;"."),1/((1/E2)+(1/F2)),IF(AND(C2&lt;&gt;".",E2=".",F2="."),1/(1/C2),IF(AND(C2=".",E2&lt;&gt;".",F2="."),1/(1/E2),IF(AND(C2=".",E2=".",F2&lt;&gt;"."),1/(1/F2),IF(AND(C2=".",E2=".",F2="."),".")))))))))</f>
        <v>5.3464187350800302E-2</v>
      </c>
      <c r="H2" s="78">
        <f t="shared" ref="H2:H12" si="1">(IF(AND(C2&lt;&gt;".",D2&lt;&gt;".",F2&lt;&gt;"."),1/((1/C2)+(1/D2)+(1/F2)),IF(AND(C2&lt;&gt;".",D2&lt;&gt;".",F2="."), 1/((1/C2)+(1/D2)),IF(AND(C2&lt;&gt;".",D2=".",F2&lt;&gt;"."),1/((1/C2)+(1/F2)),IF(AND(C2=".",D2&lt;&gt;".",F2&lt;&gt;"."),1/((1/D2)+(1/F2)),IF(AND(C2&lt;&gt;".",D2=".",F2="."),1/(1/C2),IF(AND(C2=".",D2&lt;&gt;".",F2="."),1/(1/D2),IF(AND(C2=".",D2=".",F2&lt;&gt;"."),1/(1/F2),IF(AND(C2=".",D2=".",F2="."),".")))))))))</f>
        <v>6.7553886957680596E-5</v>
      </c>
      <c r="I2" s="86">
        <f>IFERROR((s_DL/(Rad_Spec!AV2*s_GSF_s*s_Fam*s_Foffset*Fsurf!C2*s_EF_w*(1/365)*s_ET_w*(1/24)))*1,".")</f>
        <v>321.61124642772955</v>
      </c>
      <c r="J2" s="78">
        <f>IFERROR((s_DL/(Rad_Spec!AZ2*s_GSF_s*s_Fam*s_Foffset*Fsurf!C2*s_EF_w*(1/365)*s_ET_w*(1/24)))*1,".")</f>
        <v>1165.3774998597623</v>
      </c>
      <c r="K2" s="78">
        <f>IFERROR((s_DL/(Rad_Spec!BA2*s_GSF_s*s_Fam*s_Foffset*Fsurf!C2*s_EF_w*(1/365)*s_ET_w*(1/24)))*1,".")</f>
        <v>446.1567781325856</v>
      </c>
      <c r="L2" s="78">
        <f>IFERROR((s_DL/(Rad_Spec!BB2*s_GSF_s*s_Fam*s_Foffset*Fsurf!C2*s_EF_w*(1/365)*s_ET_w*(1/24)))*1,".")</f>
        <v>330.96720996017257</v>
      </c>
      <c r="M2" s="78">
        <f>IFERROR((s_DL/(Rad_Spec!AY2*s_GSF_s*s_Fam*s_Foffset*Fsurf!C2*s_EF_w*(1/365)*s_ET_w*(1/24)))*1,".")</f>
        <v>1101.808433500147</v>
      </c>
      <c r="N2" s="78">
        <f>IFERROR((s_DL/(Rad_Spec!AV2*s_GSF_s*s_Fam*s_Foffset*acf!D2*s_ET_w*(1/24)*s_EF_w*(1/365)))*1,".")</f>
        <v>399.82613430708449</v>
      </c>
      <c r="O2" s="78">
        <f>IFERROR((s_DL/(Rad_Spec!AZ2*s_GSF_s*s_Fam*s_Foffset*acf!E2*s_ET_w*(1/24)*s_EF_w*(1/365)))*1,".")</f>
        <v>1464.6842708315978</v>
      </c>
      <c r="P2" s="78">
        <f>IFERROR((s_DL/(Rad_Spec!BA2*s_GSF_s*s_Fam*s_Foffset*acf!F2*s_ET_w*(1/24)*s_EF_w*(1/365)))*1,".")</f>
        <v>571.27665141692637</v>
      </c>
      <c r="Q2" s="78">
        <f>IFERROR((s_DL/(Rad_Spec!BB2*s_GSF_s*s_Fam*s_Foffset*acf!G2*s_ET_w*(1/24)*s_EF_w*(1/365)))*1,".")</f>
        <v>422.70921145636294</v>
      </c>
      <c r="R2" s="78">
        <f>IFERROR((s_DL/(Rad_Spec!AY2*s_GSF_s*s_Fam*s_Foffset*acf!C2*s_ET_w*(1/24)*s_EF_w*(1/365)))*1,".")</f>
        <v>1314.9929042596507</v>
      </c>
    </row>
    <row r="3" spans="1:18">
      <c r="A3" s="82" t="s">
        <v>9</v>
      </c>
      <c r="B3" s="76" t="s">
        <v>10</v>
      </c>
      <c r="C3" s="78">
        <f>IFERROR((s_DL/(k_decay*Rad_Spec!V3*s_IFD_w*s_EF_w))*1,".")</f>
        <v>0.20203800368428806</v>
      </c>
      <c r="D3" s="78">
        <f>IFERROR((s_DL/(k_decay*Rad_Spec!AN3*s_IRA_w*(1/s_PEFm_up)*s_SLF*s_ET_w*s_EF_w))*1,".")</f>
        <v>6.3219566501870535E-6</v>
      </c>
      <c r="E3" s="78">
        <f>IFERROR((s_DL/(k_decay*Rad_Spec!AN3*s_IRA_w*(1/s_PEF)*s_SLF*s_ET_w*s_EF_w))*1,".")</f>
        <v>5.2669838321357364E-3</v>
      </c>
      <c r="F3" s="78">
        <f>IFERROR((s_DL/(k_decay*Rad_Spec!AY3*s_GSF_s*s_Fam*s_Foffset*acf!C3*s_ET_w*(1/24)*s_EF_w*(1/365)))*1,".")</f>
        <v>895.65583753236285</v>
      </c>
      <c r="G3" s="78">
        <f t="shared" si="0"/>
        <v>5.1331365103106028E-3</v>
      </c>
      <c r="H3" s="78">
        <f t="shared" si="1"/>
        <v>6.3217587918652021E-6</v>
      </c>
      <c r="I3" s="86">
        <f>IFERROR((s_DL/(Rad_Spec!AV3*s_GSF_s*s_Fam*s_Foffset*Fsurf!C3*s_EF_w*(1/365)*s_ET_w*(1/24)))*1,".")</f>
        <v>448.93249056440851</v>
      </c>
      <c r="J3" s="78">
        <f>IFERROR((s_DL/(Rad_Spec!AZ3*s_GSF_s*s_Fam*s_Foffset*Fsurf!C3*s_EF_w*(1/365)*s_ET_w*(1/24)))*1,".")</f>
        <v>911.60781247262582</v>
      </c>
      <c r="K3" s="78">
        <f>IFERROR((s_DL/(Rad_Spec!BA3*s_GSF_s*s_Fam*s_Foffset*Fsurf!C3*s_EF_w*(1/365)*s_ET_w*(1/24)))*1,".")</f>
        <v>482.90576012063423</v>
      </c>
      <c r="L3" s="78">
        <f>IFERROR((s_DL/(Rad_Spec!BB3*s_GSF_s*s_Fam*s_Foffset*Fsurf!C3*s_EF_w*(1/365)*s_ET_w*(1/24)))*1,".")</f>
        <v>448.93249056440851</v>
      </c>
      <c r="M3" s="78">
        <f>IFERROR((s_DL/(Rad_Spec!AY3*s_GSF_s*s_Fam*s_Foffset*Fsurf!C3*s_EF_w*(1/365)*s_ET_w*(1/24)))*1,".")</f>
        <v>654.84720957490833</v>
      </c>
      <c r="N3" s="78">
        <f>IFERROR((s_DL/(Rad_Spec!AV3*s_GSF_s*s_Fam*s_Foffset*acf!D3*s_ET_w*(1/24)*s_EF_w*(1/365)))*1,".")</f>
        <v>559.48612469170314</v>
      </c>
      <c r="O3" s="78">
        <f>IFERROR((s_DL/(Rad_Spec!AZ3*s_GSF_s*s_Fam*s_Foffset*acf!E3*s_ET_w*(1/24)*s_EF_w*(1/365)))*1,".")</f>
        <v>1168.1977561657636</v>
      </c>
      <c r="P3" s="78">
        <f>IFERROR((s_DL/(Rad_Spec!BA3*s_GSF_s*s_Fam*s_Foffset*acf!F3*s_ET_w*(1/24)*s_EF_w*(1/365)))*1,".")</f>
        <v>639.76475655584102</v>
      </c>
      <c r="Q3" s="78">
        <f>IFERROR((s_DL/(Rad_Spec!BB3*s_GSF_s*s_Fam*s_Foffset*acf!G3*s_ET_w*(1/24)*s_EF_w*(1/365)))*1,".")</f>
        <v>613.08491912862041</v>
      </c>
      <c r="R3" s="78">
        <f>IFERROR((s_DL/(Rad_Spec!AY3*s_GSF_s*s_Fam*s_Foffset*acf!C3*s_ET_w*(1/24)*s_EF_w*(1/365)))*1,".")</f>
        <v>792.47347959873457</v>
      </c>
    </row>
    <row r="4" spans="1:18">
      <c r="A4" s="75" t="s">
        <v>11</v>
      </c>
      <c r="B4" s="76" t="s">
        <v>8</v>
      </c>
      <c r="C4" s="78" t="str">
        <f>IFERROR((s_DL/(k_decay*Rad_Spec!V4*s_IFD_w*s_EF_w))*1,".")</f>
        <v>.</v>
      </c>
      <c r="D4" s="78" t="str">
        <f>IFERROR((s_DL/(k_decay*Rad_Spec!AN4*s_IRA_w*(1/s_PEFm_up)*s_SLF*s_ET_w*s_EF_w))*1,".")</f>
        <v>.</v>
      </c>
      <c r="E4" s="78" t="str">
        <f>IFERROR((s_DL/(k_decay*Rad_Spec!AN4*s_IRA_w*(1/s_PEF)*s_SLF*s_ET_w*s_EF_w))*1,".")</f>
        <v>.</v>
      </c>
      <c r="F4" s="78">
        <f>IFERROR((s_DL/(k_decay*Rad_Spec!AY4*s_GSF_s*s_Fam*s_Foffset*acf!C4*s_ET_w*(1/24)*s_EF_w*(1/365)))*1,".")</f>
        <v>92752.517403910344</v>
      </c>
      <c r="G4" s="78">
        <f t="shared" si="0"/>
        <v>92752.517403910344</v>
      </c>
      <c r="H4" s="78">
        <f t="shared" si="1"/>
        <v>92752.517403910344</v>
      </c>
      <c r="I4" s="86">
        <f>IFERROR((s_DL/(Rad_Spec!AV4*s_GSF_s*s_Fam*s_Foffset*Fsurf!C4*s_EF_w*(1/365)*s_ET_w*(1/24)))*1,".")</f>
        <v>16684.102595047756</v>
      </c>
      <c r="J4" s="78">
        <f>IFERROR((s_DL/(Rad_Spec!AZ4*s_GSF_s*s_Fam*s_Foffset*Fsurf!C4*s_EF_w*(1/365)*s_ET_w*(1/24)))*1,".")</f>
        <v>73572.257971217521</v>
      </c>
      <c r="K4" s="78">
        <f>IFERROR((s_DL/(Rad_Spec!BA4*s_GSF_s*s_Fam*s_Foffset*Fsurf!C4*s_EF_w*(1/365)*s_ET_w*(1/24)))*1,".")</f>
        <v>26354.241661331649</v>
      </c>
      <c r="L4" s="78">
        <f>IFERROR((s_DL/(Rad_Spec!BB4*s_GSF_s*s_Fam*s_Foffset*Fsurf!C4*s_EF_w*(1/365)*s_ET_w*(1/24)))*1,".")</f>
        <v>17835.698902113349</v>
      </c>
      <c r="M4" s="78">
        <f>IFERROR((s_DL/(Rad_Spec!AY4*s_GSF_s*s_Fam*s_Foffset*Fsurf!C4*s_EF_w*(1/365)*s_ET_w*(1/24)))*1,".")</f>
        <v>74578.403229514835</v>
      </c>
      <c r="N4" s="78">
        <f>IFERROR((s_DL/(Rad_Spec!AV4*s_GSF_s*s_Fam*s_Foffset*acf!D4*s_ET_w*(1/24)*s_EF_w*(1/365)))*1,".")</f>
        <v>19581.575079054383</v>
      </c>
      <c r="O4" s="78">
        <f>IFERROR((s_DL/(Rad_Spec!AZ4*s_GSF_s*s_Fam*s_Foffset*acf!E4*s_ET_w*(1/24)*s_EF_w*(1/365)))*1,".")</f>
        <v>81415.060670949315</v>
      </c>
      <c r="P4" s="78">
        <f>IFERROR((s_DL/(Rad_Spec!BA4*s_GSF_s*s_Fam*s_Foffset*acf!F4*s_ET_w*(1/24)*s_EF_w*(1/365)))*1,".")</f>
        <v>29048.332661076125</v>
      </c>
      <c r="Q4" s="78">
        <f>IFERROR((s_DL/(Rad_Spec!BB4*s_GSF_s*s_Fam*s_Foffset*acf!G4*s_ET_w*(1/24)*s_EF_w*(1/365)))*1,".")</f>
        <v>19965.241141720584</v>
      </c>
      <c r="R4" s="78">
        <f>IFERROR((s_DL/(Rad_Spec!AY4*s_GSF_s*s_Fam*s_Foffset*acf!C4*s_ET_w*(1/24)*s_EF_w*(1/365)))*1,".")</f>
        <v>82067.136871603434</v>
      </c>
    </row>
    <row r="5" spans="1:18">
      <c r="A5" s="75" t="s">
        <v>12</v>
      </c>
      <c r="B5" s="85" t="s">
        <v>8</v>
      </c>
      <c r="C5" s="78" t="str">
        <f>IFERROR((s_DL/(k_decay*Rad_Spec!V5*s_IFD_w*s_EF_w))*1,".")</f>
        <v>.</v>
      </c>
      <c r="D5" s="78" t="str">
        <f>IFERROR((s_DL/(k_decay*Rad_Spec!AN5*s_IRA_w*(1/s_PEFm_up)*s_SLF*s_ET_w*s_EF_w))*1,".")</f>
        <v>.</v>
      </c>
      <c r="E5" s="78" t="str">
        <f>IFERROR((s_DL/(k_decay*Rad_Spec!AN5*s_IRA_w*(1/s_PEF)*s_SLF*s_ET_w*s_EF_w))*1,".")</f>
        <v>.</v>
      </c>
      <c r="F5" s="78">
        <f>IFERROR((s_DL/(k_decay*Rad_Spec!AY5*s_GSF_s*s_Fam*s_Foffset*acf!C5*s_ET_w*(1/24)*s_EF_w*(1/365)))*1,".")</f>
        <v>171096.37944148548</v>
      </c>
      <c r="G5" s="78">
        <f t="shared" si="0"/>
        <v>171096.37944148548</v>
      </c>
      <c r="H5" s="78">
        <f t="shared" si="1"/>
        <v>171096.37944148548</v>
      </c>
      <c r="I5" s="86">
        <f>IFERROR((s_DL/(Rad_Spec!AV5*s_GSF_s*s_Fam*s_Foffset*Fsurf!C5*s_EF_w*(1/365)*s_ET_w*(1/24)))*1,".")</f>
        <v>299038.50583439361</v>
      </c>
      <c r="J5" s="78">
        <f>IFERROR((s_DL/(Rad_Spec!AZ5*s_GSF_s*s_Fam*s_Foffset*Fsurf!C5*s_EF_w*(1/365)*s_ET_w*(1/24)))*1,".")</f>
        <v>527298.66709259956</v>
      </c>
      <c r="K5" s="78">
        <f>IFERROR((s_DL/(Rad_Spec!BA5*s_GSF_s*s_Fam*s_Foffset*Fsurf!C5*s_EF_w*(1/365)*s_ET_w*(1/24)))*1,".")</f>
        <v>376006.2225259465</v>
      </c>
      <c r="L5" s="78">
        <f>IFERROR((s_DL/(Rad_Spec!BB5*s_GSF_s*s_Fam*s_Foffset*Fsurf!C5*s_EF_w*(1/365)*s_ET_w*(1/24)))*1,".")</f>
        <v>311585.57600926334</v>
      </c>
      <c r="M5" s="78">
        <f>IFERROR((s_DL/(Rad_Spec!AY5*s_GSF_s*s_Fam*s_Foffset*Fsurf!C5*s_EF_w*(1/365)*s_ET_w*(1/24)))*1,".")</f>
        <v>113918.88507223057</v>
      </c>
      <c r="N5" s="78">
        <f>IFERROR((s_DL/(Rad_Spec!AV5*s_GSF_s*s_Fam*s_Foffset*acf!D5*s_ET_w*(1/24)*s_EF_w*(1/365)))*1,".")</f>
        <v>397388.9477532609</v>
      </c>
      <c r="O5" s="78">
        <f>IFERROR((s_DL/(Rad_Spec!AZ5*s_GSF_s*s_Fam*s_Foffset*acf!E5*s_ET_w*(1/24)*s_EF_w*(1/365)))*1,".")</f>
        <v>700721.33982527652</v>
      </c>
      <c r="P5" s="78">
        <f>IFERROR((s_DL/(Rad_Spec!BA5*s_GSF_s*s_Fam*s_Foffset*acf!F5*s_ET_w*(1/24)*s_EF_w*(1/365)))*1,".")</f>
        <v>499670.49126781331</v>
      </c>
      <c r="Q5" s="78">
        <f>IFERROR((s_DL/(Rad_Spec!BB5*s_GSF_s*s_Fam*s_Foffset*acf!G5*s_ET_w*(1/24)*s_EF_w*(1/365)))*1,".")</f>
        <v>414062.60989675432</v>
      </c>
      <c r="R5" s="78">
        <f>IFERROR((s_DL/(Rad_Spec!AY5*s_GSF_s*s_Fam*s_Foffset*acf!C5*s_ET_w*(1/24)*s_EF_w*(1/365)))*1,".")</f>
        <v>151385.54060709747</v>
      </c>
    </row>
    <row r="6" spans="1:18">
      <c r="A6" s="75" t="s">
        <v>13</v>
      </c>
      <c r="B6" s="76" t="s">
        <v>8</v>
      </c>
      <c r="C6" s="78" t="str">
        <f>IFERROR((s_DL/(k_decay*Rad_Spec!V6*s_IFD_w*s_EF_w))*1,".")</f>
        <v>.</v>
      </c>
      <c r="D6" s="78" t="str">
        <f>IFERROR((s_DL/(k_decay*Rad_Spec!AN6*s_IRA_w*(1/s_PEFm_up)*s_SLF*s_ET_w*s_EF_w))*1,".")</f>
        <v>.</v>
      </c>
      <c r="E6" s="78" t="str">
        <f>IFERROR((s_DL/(k_decay*Rad_Spec!AN6*s_IRA_w*(1/s_PEF)*s_SLF*s_ET_w*s_EF_w))*1,".")</f>
        <v>.</v>
      </c>
      <c r="F6" s="78">
        <f>IFERROR((s_DL/(k_decay*Rad_Spec!AY6*s_GSF_s*s_Fam*s_Foffset*acf!C6*s_ET_w*(1/24)*s_EF_w*(1/365)))*1,".")</f>
        <v>37.636185319084291</v>
      </c>
      <c r="G6" s="78">
        <f t="shared" si="0"/>
        <v>37.636185319084291</v>
      </c>
      <c r="H6" s="78">
        <f t="shared" si="1"/>
        <v>37.636185319084291</v>
      </c>
      <c r="I6" s="86">
        <f>IFERROR((s_DL/(Rad_Spec!AV6*s_GSF_s*s_Fam*s_Foffset*Fsurf!C6*s_EF_w*(1/365)*s_ET_w*(1/24)))*1,".")</f>
        <v>5.978052880916767</v>
      </c>
      <c r="J6" s="78">
        <f>IFERROR((s_DL/(Rad_Spec!AZ6*s_GSF_s*s_Fam*s_Foffset*Fsurf!C6*s_EF_w*(1/365)*s_ET_w*(1/24)))*1,".")</f>
        <v>30.056321429053746</v>
      </c>
      <c r="K6" s="78">
        <f>IFERROR((s_DL/(Rad_Spec!BA6*s_GSF_s*s_Fam*s_Foffset*Fsurf!C6*s_EF_w*(1/365)*s_ET_w*(1/24)))*1,".")</f>
        <v>10.505122052873153</v>
      </c>
      <c r="L6" s="78">
        <f>IFERROR((s_DL/(Rad_Spec!BB6*s_GSF_s*s_Fam*s_Foffset*Fsurf!C6*s_EF_w*(1/365)*s_ET_w*(1/24)))*1,".")</f>
        <v>6.7206681456269237</v>
      </c>
      <c r="M6" s="78">
        <f>IFERROR((s_DL/(Rad_Spec!AY6*s_GSF_s*s_Fam*s_Foffset*Fsurf!C6*s_EF_w*(1/365)*s_ET_w*(1/24)))*1,".")</f>
        <v>29.965730882295912</v>
      </c>
      <c r="N6" s="78">
        <f>IFERROR((s_DL/(Rad_Spec!AV6*s_GSF_s*s_Fam*s_Foffset*acf!D6*s_ET_w*(1/24)*s_EF_w*(1/365)))*1,".")</f>
        <v>6.4340236711195082</v>
      </c>
      <c r="O6" s="78">
        <f>IFERROR((s_DL/(Rad_Spec!AZ6*s_GSF_s*s_Fam*s_Foffset*acf!E6*s_ET_w*(1/24)*s_EF_w*(1/365)))*1,".")</f>
        <v>31.667880596013791</v>
      </c>
      <c r="P6" s="78">
        <f>IFERROR((s_DL/(Rad_Spec!BA6*s_GSF_s*s_Fam*s_Foffset*acf!F6*s_ET_w*(1/24)*s_EF_w*(1/365)))*1,".")</f>
        <v>11.277661646536693</v>
      </c>
      <c r="Q6" s="78">
        <f>IFERROR((s_DL/(Rad_Spec!BB6*s_GSF_s*s_Fam*s_Foffset*acf!G6*s_ET_w*(1/24)*s_EF_w*(1/365)))*1,".")</f>
        <v>6.9287848358698332</v>
      </c>
      <c r="R6" s="78">
        <f>IFERROR((s_DL/(Rad_Spec!AY6*s_GSF_s*s_Fam*s_Foffset*acf!C6*s_ET_w*(1/24)*s_EF_w*(1/365)))*1,".")</f>
        <v>33.300378883043727</v>
      </c>
    </row>
    <row r="7" spans="1:18">
      <c r="A7" s="75" t="s">
        <v>14</v>
      </c>
      <c r="B7" s="85" t="s">
        <v>8</v>
      </c>
      <c r="C7" s="78">
        <f>IFERROR((s_DL/(k_decay*Rad_Spec!V7*s_IFD_w*s_EF_w))*1,".")</f>
        <v>31.462406680606691</v>
      </c>
      <c r="D7" s="78">
        <f>IFERROR((s_DL/(k_decay*Rad_Spec!AN7*s_IRA_w*(1/s_PEFm_up)*s_SLF*s_ET_w*s_EF_w))*1,".")</f>
        <v>4.2478352560503425E-3</v>
      </c>
      <c r="E7" s="78">
        <f>IFERROR((s_DL/(k_decay*Rad_Spec!AN7*s_IRA_w*(1/s_PEF)*s_SLF*s_ET_w*s_EF_w))*1,".")</f>
        <v>3.5389802324144917</v>
      </c>
      <c r="F7" s="78">
        <f>IFERROR((s_DL/(k_decay*Rad_Spec!AY7*s_GSF_s*s_Fam*s_Foffset*acf!C7*s_ET_w*(1/24)*s_EF_w*(1/365)))*1,".")</f>
        <v>602.63790578680334</v>
      </c>
      <c r="G7" s="78">
        <f t="shared" si="0"/>
        <v>3.1644507123076728</v>
      </c>
      <c r="H7" s="78">
        <f t="shared" si="1"/>
        <v>4.247231886735767E-3</v>
      </c>
      <c r="I7" s="86">
        <f>IFERROR((s_DL/(Rad_Spec!AV7*s_GSF_s*s_Fam*s_Foffset*Fsurf!C7*s_EF_w*(1/365)*s_ET_w*(1/24)))*1,".")</f>
        <v>3393.2210466680435</v>
      </c>
      <c r="J7" s="78">
        <f>IFERROR((s_DL/(Rad_Spec!AZ7*s_GSF_s*s_Fam*s_Foffset*Fsurf!C7*s_EF_w*(1/365)*s_ET_w*(1/24)))*1,".")</f>
        <v>5917.9390873436696</v>
      </c>
      <c r="K7" s="78">
        <f>IFERROR((s_DL/(Rad_Spec!BA7*s_GSF_s*s_Fam*s_Foffset*Fsurf!C7*s_EF_w*(1/365)*s_ET_w*(1/24)))*1,".")</f>
        <v>4091.4146776696975</v>
      </c>
      <c r="L7" s="78">
        <f>IFERROR((s_DL/(Rad_Spec!BB7*s_GSF_s*s_Fam*s_Foffset*Fsurf!C7*s_EF_w*(1/365)*s_ET_w*(1/24)))*1,".")</f>
        <v>3464.1594657621481</v>
      </c>
      <c r="M7" s="78">
        <f>IFERROR((s_DL/(Rad_Spec!AY7*s_GSF_s*s_Fam*s_Foffset*Fsurf!C7*s_EF_w*(1/365)*s_ET_w*(1/24)))*1,".")</f>
        <v>452.62133026901989</v>
      </c>
      <c r="N7" s="78">
        <f>IFERROR((s_DL/(Rad_Spec!AV7*s_GSF_s*s_Fam*s_Foffset*acf!D7*s_ET_w*(1/24)*s_EF_w*(1/365)))*1,".")</f>
        <v>4195.1110073025275</v>
      </c>
      <c r="O7" s="78">
        <f>IFERROR((s_DL/(Rad_Spec!AZ7*s_GSF_s*s_Fam*s_Foffset*acf!E7*s_ET_w*(1/24)*s_EF_w*(1/365)))*1,".")</f>
        <v>6983.7648900323256</v>
      </c>
      <c r="P7" s="78">
        <f>IFERROR((s_DL/(Rad_Spec!BA7*s_GSF_s*s_Fam*s_Foffset*acf!F7*s_ET_w*(1/24)*s_EF_w*(1/365)))*1,".")</f>
        <v>4716.4483281542543</v>
      </c>
      <c r="Q7" s="78">
        <f>IFERROR((s_DL/(Rad_Spec!BB7*s_GSF_s*s_Fam*s_Foffset*acf!G7*s_ET_w*(1/24)*s_EF_w*(1/365)))*1,".")</f>
        <v>4247.4953042896614</v>
      </c>
      <c r="R7" s="78">
        <f>IFERROR((s_DL/(Rad_Spec!AY7*s_GSF_s*s_Fam*s_Foffset*acf!C7*s_ET_w*(1/24)*s_EF_w*(1/365)))*1,".")</f>
        <v>533.21213140611769</v>
      </c>
    </row>
    <row r="8" spans="1:18">
      <c r="A8" s="75" t="s">
        <v>15</v>
      </c>
      <c r="B8" s="76" t="s">
        <v>8</v>
      </c>
      <c r="C8" s="78">
        <f>IFERROR((s_DL/(k_decay*Rad_Spec!V8*s_IFD_w*s_EF_w))*1,".")</f>
        <v>208.16036743229679</v>
      </c>
      <c r="D8" s="78">
        <f>IFERROR((s_DL/(k_decay*Rad_Spec!AN8*s_IRA_w*(1/s_PEFm_up)*s_SLF*s_ET_w*s_EF_w))*1,".")</f>
        <v>1.746997034882676E-2</v>
      </c>
      <c r="E8" s="78">
        <f>IFERROR((s_DL/(k_decay*Rad_Spec!AN8*s_IRA_w*(1/s_PEF)*s_SLF*s_ET_w*s_EF_w))*1,".")</f>
        <v>14.554679265704671</v>
      </c>
      <c r="F8" s="78">
        <f>IFERROR((s_DL/(k_decay*Rad_Spec!AY8*s_GSF_s*s_Fam*s_Foffset*acf!C8*s_ET_w*(1/24)*s_EF_w*(1/365)))*1,".")</f>
        <v>132.3343252350661</v>
      </c>
      <c r="G8" s="78">
        <f t="shared" si="0"/>
        <v>12.335470529372596</v>
      </c>
      <c r="H8" s="78">
        <f t="shared" si="1"/>
        <v>1.7466198707737808E-2</v>
      </c>
      <c r="I8" s="86">
        <f>IFERROR((s_DL/(Rad_Spec!AV8*s_GSF_s*s_Fam*s_Foffset*Fsurf!C8*s_EF_w*(1/365)*s_ET_w*(1/24)))*1,".")</f>
        <v>28.703547363786946</v>
      </c>
      <c r="J8" s="78">
        <f>IFERROR((s_DL/(Rad_Spec!AZ8*s_GSF_s*s_Fam*s_Foffset*Fsurf!C8*s_EF_w*(1/365)*s_ET_w*(1/24)))*1,".")</f>
        <v>132.86673496696346</v>
      </c>
      <c r="K8" s="78">
        <f>IFERROR((s_DL/(Rad_Spec!BA8*s_GSF_s*s_Fam*s_Foffset*Fsurf!C8*s_EF_w*(1/365)*s_ET_w*(1/24)))*1,".")</f>
        <v>47.580655089520711</v>
      </c>
      <c r="L8" s="78">
        <f>IFERROR((s_DL/(Rad_Spec!BB8*s_GSF_s*s_Fam*s_Foffset*Fsurf!C8*s_EF_w*(1/365)*s_ET_w*(1/24)))*1,".")</f>
        <v>31.34393302633115</v>
      </c>
      <c r="M8" s="78">
        <f>IFERROR((s_DL/(Rad_Spec!AY8*s_GSF_s*s_Fam*s_Foffset*Fsurf!C8*s_EF_w*(1/365)*s_ET_w*(1/24)))*1,".")</f>
        <v>102.92050399029752</v>
      </c>
      <c r="N8" s="78">
        <f>IFERROR((s_DL/(Rad_Spec!AV8*s_GSF_s*s_Fam*s_Foffset*acf!D8*s_ET_w*(1/24)*s_EF_w*(1/365)))*1,".")</f>
        <v>29.761931204151118</v>
      </c>
      <c r="O8" s="78">
        <f>IFERROR((s_DL/(Rad_Spec!AZ8*s_GSF_s*s_Fam*s_Foffset*acf!E8*s_ET_w*(1/24)*s_EF_w*(1/365)))*1,".")</f>
        <v>142.76436344903595</v>
      </c>
      <c r="P8" s="78">
        <f>IFERROR((s_DL/(Rad_Spec!BA8*s_GSF_s*s_Fam*s_Foffset*acf!F8*s_ET_w*(1/24)*s_EF_w*(1/365)))*1,".")</f>
        <v>51.176979730550975</v>
      </c>
      <c r="Q8" s="78">
        <f>IFERROR((s_DL/(Rad_Spec!BB8*s_GSF_s*s_Fam*s_Foffset*acf!G8*s_ET_w*(1/24)*s_EF_w*(1/365)))*1,".")</f>
        <v>35.417161168349168</v>
      </c>
      <c r="R8" s="78">
        <f>IFERROR((s_DL/(Rad_Spec!AY8*s_GSF_s*s_Fam*s_Foffset*acf!C8*s_ET_w*(1/24)*s_EF_w*(1/365)))*1,".")</f>
        <v>117.08899645908261</v>
      </c>
    </row>
    <row r="9" spans="1:18">
      <c r="A9" s="75" t="s">
        <v>16</v>
      </c>
      <c r="B9" s="85" t="s">
        <v>8</v>
      </c>
      <c r="C9" s="78">
        <f>IFERROR((s_DL/(k_decay*Rad_Spec!V9*s_IFD_w*s_EF_w))*1,".")</f>
        <v>367.99779242495327</v>
      </c>
      <c r="D9" s="78">
        <f>IFERROR((s_DL/(k_decay*Rad_Spec!AN9*s_IRA_w*(1/s_PEFm_up)*s_SLF*s_ET_w*s_EF_w))*1,".")</f>
        <v>6.2696191402141957E-2</v>
      </c>
      <c r="E9" s="78">
        <f>IFERROR((s_DL/(k_decay*Rad_Spec!AN9*s_IRA_w*(1/s_PEF)*s_SLF*s_ET_w*s_EF_w))*1,".")</f>
        <v>52.233801135254332</v>
      </c>
      <c r="F9" s="78">
        <f>IFERROR((s_DL/(k_decay*Rad_Spec!AY9*s_GSF_s*s_Fam*s_Foffset*acf!C9*s_ET_w*(1/24)*s_EF_w*(1/365)))*1,".")</f>
        <v>15.655267807455905</v>
      </c>
      <c r="G9" s="78">
        <f t="shared" si="0"/>
        <v>11.663390577999639</v>
      </c>
      <c r="H9" s="78">
        <f t="shared" si="1"/>
        <v>6.2435512554207276E-2</v>
      </c>
      <c r="I9" s="86">
        <f>IFERROR((s_DL/(Rad_Spec!AV9*s_GSF_s*s_Fam*s_Foffset*Fsurf!C9*s_EF_w*(1/365)*s_ET_w*(1/24)))*1,".")</f>
        <v>2.3063960742131031</v>
      </c>
      <c r="J9" s="78">
        <f>IFERROR((s_DL/(Rad_Spec!AZ9*s_GSF_s*s_Fam*s_Foffset*Fsurf!C9*s_EF_w*(1/365)*s_ET_w*(1/24)))*1,".")</f>
        <v>12.933803673052834</v>
      </c>
      <c r="K9" s="78">
        <f>IFERROR((s_DL/(Rad_Spec!BA9*s_GSF_s*s_Fam*s_Foffset*Fsurf!C9*s_EF_w*(1/365)*s_ET_w*(1/24)))*1,".")</f>
        <v>4.4755066678182818</v>
      </c>
      <c r="L9" s="78">
        <f>IFERROR((s_DL/(Rad_Spec!BB9*s_GSF_s*s_Fam*s_Foffset*Fsurf!C9*s_EF_w*(1/365)*s_ET_w*(1/24)))*1,".")</f>
        <v>2.7642835301230568</v>
      </c>
      <c r="M9" s="78">
        <f>IFERROR((s_DL/(Rad_Spec!AY9*s_GSF_s*s_Fam*s_Foffset*Fsurf!C9*s_EF_w*(1/365)*s_ET_w*(1/24)))*1,".")</f>
        <v>12.691611385571555</v>
      </c>
      <c r="N9" s="78">
        <f>IFERROR((s_DL/(Rad_Spec!AV9*s_GSF_s*s_Fam*s_Foffset*acf!D9*s_ET_w*(1/24)*s_EF_w*(1/365)))*1,".")</f>
        <v>2.3128497513014961</v>
      </c>
      <c r="O9" s="78">
        <f>IFERROR((s_DL/(Rad_Spec!AZ9*s_GSF_s*s_Fam*s_Foffset*acf!E9*s_ET_w*(1/24)*s_EF_w*(1/365)))*1,".")</f>
        <v>13.07801558400738</v>
      </c>
      <c r="P9" s="78">
        <f>IFERROR((s_DL/(Rad_Spec!BA9*s_GSF_s*s_Fam*s_Foffset*acf!F9*s_ET_w*(1/24)*s_EF_w*(1/365)))*1,".")</f>
        <v>4.4777334696676876</v>
      </c>
      <c r="Q9" s="78">
        <f>IFERROR((s_DL/(Rad_Spec!BB9*s_GSF_s*s_Fam*s_Foffset*acf!G9*s_ET_w*(1/24)*s_EF_w*(1/365)))*1,".")</f>
        <v>2.7863977983640416</v>
      </c>
      <c r="R9" s="78">
        <f>IFERROR((s_DL/(Rad_Spec!AY9*s_GSF_s*s_Fam*s_Foffset*acf!C9*s_ET_w*(1/24)*s_EF_w*(1/365)))*1,".")</f>
        <v>13.851731919266761</v>
      </c>
    </row>
    <row r="10" spans="1:18">
      <c r="A10" s="82" t="s">
        <v>17</v>
      </c>
      <c r="B10" s="76" t="s">
        <v>10</v>
      </c>
      <c r="C10" s="78">
        <f>IFERROR((s_DL/(k_decay*Rad_Spec!V10*s_IFD_w*s_EF_w))*1,".")</f>
        <v>3.0305700552643211</v>
      </c>
      <c r="D10" s="78">
        <f>IFERROR((s_DL/(k_decay*Rad_Spec!AN10*s_IRA_w*(1/s_PEFm_up)*s_SLF*s_ET_w*s_EF_w))*1,".")</f>
        <v>1.4872516723821345E-2</v>
      </c>
      <c r="E10" s="78">
        <f>IFERROR((s_DL/(k_decay*Rad_Spec!AN10*s_IRA_w*(1/s_PEF)*s_SLF*s_ET_w*s_EF_w))*1,".")</f>
        <v>12.390674195024362</v>
      </c>
      <c r="F10" s="78">
        <f>IFERROR((s_DL/(k_decay*Rad_Spec!AY10*s_GSF_s*s_Fam*s_Foffset*acf!C10*s_ET_w*(1/24)*s_EF_w*(1/365)))*1,".")</f>
        <v>6793.5705919613638</v>
      </c>
      <c r="G10" s="78">
        <f t="shared" si="0"/>
        <v>2.4341324952873769</v>
      </c>
      <c r="H10" s="78">
        <f t="shared" si="1"/>
        <v>1.4799854068503719E-2</v>
      </c>
      <c r="I10" s="86">
        <f>IFERROR((s_DL/(Rad_Spec!AV10*s_GSF_s*s_Fam*s_Foffset*Fsurf!C10*s_EF_w*(1/365)*s_ET_w*(1/24)))*1,".")</f>
        <v>21380.941218790034</v>
      </c>
      <c r="J10" s="78">
        <f>IFERROR((s_DL/(Rad_Spec!AZ10*s_GSF_s*s_Fam*s_Foffset*Fsurf!C10*s_EF_w*(1/365)*s_ET_w*(1/24)))*1,".")</f>
        <v>46242.50077552264</v>
      </c>
      <c r="K10" s="78">
        <f>IFERROR((s_DL/(Rad_Spec!BA10*s_GSF_s*s_Fam*s_Foffset*Fsurf!C10*s_EF_w*(1/365)*s_ET_w*(1/24)))*1,".")</f>
        <v>26512.367111299645</v>
      </c>
      <c r="L10" s="78">
        <f>IFERROR((s_DL/(Rad_Spec!BB10*s_GSF_s*s_Fam*s_Foffset*Fsurf!C10*s_EF_w*(1/365)*s_ET_w*(1/24)))*1,".")</f>
        <v>21755.224653692268</v>
      </c>
      <c r="M10" s="78">
        <f>IFERROR((s_DL/(Rad_Spec!AY10*s_GSF_s*s_Fam*s_Foffset*Fsurf!C10*s_EF_w*(1/365)*s_ET_w*(1/24)))*1,".")</f>
        <v>5075.7216269784667</v>
      </c>
      <c r="N10" s="78">
        <f>IFERROR((s_DL/(Rad_Spec!AV10*s_GSF_s*s_Fam*s_Foffset*acf!D10*s_ET_w*(1/24)*s_EF_w*(1/365)))*1,".")</f>
        <v>26849.575098521706</v>
      </c>
      <c r="O10" s="78">
        <f>IFERROR((s_DL/(Rad_Spec!AZ10*s_GSF_s*s_Fam*s_Foffset*acf!E10*s_ET_w*(1/24)*s_EF_w*(1/365)))*1,".")</f>
        <v>54293.099958156461</v>
      </c>
      <c r="P10" s="78">
        <f>IFERROR((s_DL/(Rad_Spec!BA10*s_GSF_s*s_Fam*s_Foffset*acf!F10*s_ET_w*(1/24)*s_EF_w*(1/365)))*1,".")</f>
        <v>30627.305994281909</v>
      </c>
      <c r="Q10" s="78">
        <f>IFERROR((s_DL/(Rad_Spec!BB10*s_GSF_s*s_Fam*s_Foffset*acf!G10*s_ET_w*(1/24)*s_EF_w*(1/365)))*1,".")</f>
        <v>26693.39853894</v>
      </c>
      <c r="R10" s="78">
        <f>IFERROR((s_DL/(Rad_Spec!AY10*s_GSF_s*s_Fam*s_Foffset*acf!C10*s_ET_w*(1/24)*s_EF_w*(1/365)))*1,".")</f>
        <v>6010.9299803639451</v>
      </c>
    </row>
    <row r="11" spans="1:18">
      <c r="A11" s="75" t="s">
        <v>18</v>
      </c>
      <c r="B11" s="76" t="s">
        <v>8</v>
      </c>
      <c r="C11" s="78" t="str">
        <f>IFERROR((s_DL/(k_decay*Rad_Spec!V11*s_IFD_w*s_EF_w))*1,".")</f>
        <v>.</v>
      </c>
      <c r="D11" s="78" t="str">
        <f>IFERROR((s_DL/(k_decay*Rad_Spec!AN11*s_IRA_w*(1/s_PEFm_up)*s_SLF*s_ET_w*s_EF_w))*1,".")</f>
        <v>.</v>
      </c>
      <c r="E11" s="78" t="str">
        <f>IFERROR((s_DL/(k_decay*Rad_Spec!AN11*s_IRA_w*(1/s_PEF)*s_SLF*s_ET_w*s_EF_w))*1,".")</f>
        <v>.</v>
      </c>
      <c r="F11" s="78">
        <f>IFERROR((s_DL/(k_decay*Rad_Spec!AY11*s_GSF_s*s_Fam*s_Foffset*acf!C11*s_ET_w*(1/24)*s_EF_w*(1/365)))*1,".")</f>
        <v>771.45425500379372</v>
      </c>
      <c r="G11" s="78">
        <f t="shared" si="0"/>
        <v>771.45425500379383</v>
      </c>
      <c r="H11" s="78">
        <f t="shared" si="1"/>
        <v>771.45425500379383</v>
      </c>
      <c r="I11" s="86">
        <f>IFERROR((s_DL/(Rad_Spec!AV11*s_GSF_s*s_Fam*s_Foffset*Fsurf!C11*s_EF_w*(1/365)*s_ET_w*(1/24)))*1,".")</f>
        <v>140.48934896949322</v>
      </c>
      <c r="J11" s="78">
        <f>IFERROR((s_DL/(Rad_Spec!AZ11*s_GSF_s*s_Fam*s_Foffset*Fsurf!C11*s_EF_w*(1/365)*s_ET_w*(1/24)))*1,".")</f>
        <v>585.78307494297462</v>
      </c>
      <c r="K11" s="78">
        <f>IFERROR((s_DL/(Rad_Spec!BA11*s_GSF_s*s_Fam*s_Foffset*Fsurf!C11*s_EF_w*(1/365)*s_ET_w*(1/24)))*1,".")</f>
        <v>209.55838036662897</v>
      </c>
      <c r="L11" s="78">
        <f>IFERROR((s_DL/(Rad_Spec!BB11*s_GSF_s*s_Fam*s_Foffset*Fsurf!C11*s_EF_w*(1/365)*s_ET_w*(1/24)))*1,".")</f>
        <v>146.01881314176188</v>
      </c>
      <c r="M11" s="78">
        <f>IFERROR((s_DL/(Rad_Spec!AY11*s_GSF_s*s_Fam*s_Foffset*Fsurf!C11*s_EF_w*(1/365)*s_ET_w*(1/24)))*1,".")</f>
        <v>595.0356834802551</v>
      </c>
      <c r="N11" s="78">
        <f>IFERROR((s_DL/(Rad_Spec!AV11*s_GSF_s*s_Fam*s_Foffset*acf!D11*s_ET_w*(1/24)*s_EF_w*(1/365)))*1,".")</f>
        <v>181.5122388685852</v>
      </c>
      <c r="O11" s="78">
        <f>IFERROR((s_DL/(Rad_Spec!AZ11*s_GSF_s*s_Fam*s_Foffset*acf!E11*s_ET_w*(1/24)*s_EF_w*(1/365)))*1,".")</f>
        <v>699.81551353187365</v>
      </c>
      <c r="P11" s="78">
        <f>IFERROR((s_DL/(Rad_Spec!BA11*s_GSF_s*s_Fam*s_Foffset*acf!F11*s_ET_w*(1/24)*s_EF_w*(1/365)))*1,".")</f>
        <v>245.42753853700907</v>
      </c>
      <c r="Q11" s="78">
        <f>IFERROR((s_DL/(Rad_Spec!BB11*s_GSF_s*s_Fam*s_Foffset*acf!G11*s_ET_w*(1/24)*s_EF_w*(1/365)))*1,".")</f>
        <v>176.47325864789374</v>
      </c>
      <c r="R11" s="78">
        <f>IFERROR((s_DL/(Rad_Spec!AY11*s_GSF_s*s_Fam*s_Foffset*acf!C11*s_ET_w*(1/24)*s_EF_w*(1/365)))*1,".")</f>
        <v>682.58030841228776</v>
      </c>
    </row>
    <row r="12" spans="1:18">
      <c r="A12" s="75" t="s">
        <v>19</v>
      </c>
      <c r="B12" s="85" t="s">
        <v>8</v>
      </c>
      <c r="C12" s="78" t="str">
        <f>IFERROR((s_DL/(k_decay*Rad_Spec!V12*s_IFD_w*s_EF_w))*1,".")</f>
        <v>.</v>
      </c>
      <c r="D12" s="78" t="str">
        <f>IFERROR((s_DL/(k_decay*Rad_Spec!AN12*s_IRA_w*(1/s_PEFm_up)*s_SLF*s_ET_w*s_EF_w))*1,".")</f>
        <v>.</v>
      </c>
      <c r="E12" s="78" t="str">
        <f>IFERROR((s_DL/(k_decay*Rad_Spec!AN12*s_IRA_w*(1/s_PEF)*s_SLF*s_ET_w*s_EF_w))*1,".")</f>
        <v>.</v>
      </c>
      <c r="F12" s="78">
        <f>IFERROR((s_DL/(k_decay*Rad_Spec!AY12*s_GSF_s*s_Fam*s_Foffset*acf!C12*s_ET_w*(1/24)*s_EF_w*(1/365)))*1,".")</f>
        <v>143.24429795042875</v>
      </c>
      <c r="G12" s="78">
        <f t="shared" si="0"/>
        <v>143.24429795042875</v>
      </c>
      <c r="H12" s="78">
        <f t="shared" si="1"/>
        <v>143.24429795042875</v>
      </c>
      <c r="I12" s="86" t="str">
        <f>IFERROR((s_DL/(Rad_Spec!AV12*s_GSF_s*s_Fam*s_Foffset*Fsurf!C12*s_EF_w*(1/365)*s_ET_w*(1/24)))*1,".")</f>
        <v>.</v>
      </c>
      <c r="J12" s="78" t="str">
        <f>IFERROR((s_DL/(Rad_Spec!AZ12*s_GSF_s*s_Fam*s_Foffset*Fsurf!C12*s_EF_w*(1/365)*s_ET_w*(1/24)))*1,".")</f>
        <v>.</v>
      </c>
      <c r="K12" s="78" t="str">
        <f>IFERROR((s_DL/(Rad_Spec!BA12*s_GSF_s*s_Fam*s_Foffset*Fsurf!C12*s_EF_w*(1/365)*s_ET_w*(1/24)))*1,".")</f>
        <v>.</v>
      </c>
      <c r="L12" s="78" t="str">
        <f>IFERROR((s_DL/(Rad_Spec!BB12*s_GSF_s*s_Fam*s_Foffset*Fsurf!C12*s_EF_w*(1/365)*s_ET_w*(1/24)))*1,".")</f>
        <v>.</v>
      </c>
      <c r="M12" s="78" t="str">
        <f>IFERROR((s_DL/(Rad_Spec!AY12*s_GSF_s*s_Fam*s_Foffset*Fsurf!C12*s_EF_w*(1/365)*s_ET_w*(1/24)))*1,".")</f>
        <v>.</v>
      </c>
      <c r="N12" s="78">
        <f>IFERROR((s_DL/(Rad_Spec!AV12*s_GSF_s*s_Fam*s_Foffset*acf!D12*s_ET_w*(1/24)*s_EF_w*(1/365)))*1,".")</f>
        <v>36.356288231674398</v>
      </c>
      <c r="O12" s="78">
        <f>IFERROR((s_DL/(Rad_Spec!AZ12*s_GSF_s*s_Fam*s_Foffset*acf!E12*s_ET_w*(1/24)*s_EF_w*(1/365)))*1,".")</f>
        <v>155.6973428267415</v>
      </c>
      <c r="P12" s="78">
        <f>IFERROR((s_DL/(Rad_Spec!BA12*s_GSF_s*s_Fam*s_Foffset*acf!F12*s_ET_w*(1/24)*s_EF_w*(1/365)))*1,".")</f>
        <v>55.4553205320491</v>
      </c>
      <c r="Q12" s="78">
        <f>IFERROR((s_DL/(Rad_Spec!BB12*s_GSF_s*s_Fam*s_Foffset*acf!G12*s_ET_w*(1/24)*s_EF_w*(1/365)))*1,".")</f>
        <v>39.269506003803563</v>
      </c>
      <c r="R12" s="78">
        <f>IFERROR((s_DL/(Rad_Spec!AY12*s_GSF_s*s_Fam*s_Foffset*acf!C12*s_ET_w*(1/24)*s_EF_w*(1/365)))*1,".")</f>
        <v>126.74210614448477</v>
      </c>
    </row>
    <row r="13" spans="1:18">
      <c r="A13" s="75" t="s">
        <v>20</v>
      </c>
      <c r="B13" s="76" t="s">
        <v>8</v>
      </c>
      <c r="C13" s="78">
        <f>IFERROR((s_DL/(k_decay*Rad_Spec!V13*s_IFD_w*s_EF_w))*1,".")</f>
        <v>0.38519395094948383</v>
      </c>
      <c r="D13" s="78">
        <f>IFERROR((s_DL/(k_decay*Rad_Spec!AN13*s_IRA_w*(1/s_PEFm_up)*s_SLF*s_ET_w*s_EF_w))*1,".")</f>
        <v>4.9220948205027767E-5</v>
      </c>
      <c r="E13" s="78">
        <f>IFERROR((s_DL/(k_decay*Rad_Spec!AN13*s_IRA_w*(1/s_PEF)*s_SLF*s_ET_w*s_EF_w))*1,".")</f>
        <v>4.1007231264485376E-2</v>
      </c>
      <c r="F13" s="78">
        <f>IFERROR((s_DL/(k_decay*Rad_Spec!AY13*s_GSF_s*s_Fam*s_Foffset*acf!C13*s_ET_w*(1/24)*s_EF_w*(1/365)))*1,".")</f>
        <v>797.08386298463518</v>
      </c>
      <c r="G13" s="78">
        <f t="shared" ref="G13:G30" si="2">(IF(AND(C13&lt;&gt;".",E13&lt;&gt;".",F13&lt;&gt;"."),1/((1/C13)+(1/E13)+(1/F13)),IF(AND(C13&lt;&gt;".",E13&lt;&gt;".",F13="."), 1/((1/C13)+(1/E13)),IF(AND(C13&lt;&gt;".",E13=".",F13&lt;&gt;"."),1/((1/C13)+(1/F13)),IF(AND(C13=".",E13&lt;&gt;".",F13&lt;&gt;"."),1/((1/E13)+(1/F13)),IF(AND(C13&lt;&gt;".",E13=".",F13="."),1/(1/C13),IF(AND(C13=".",E13&lt;&gt;".",F13="."),1/(1/E13),IF(AND(C13=".",E13=".",F13&lt;&gt;"."),1/(1/F13),IF(AND(C13=".",E13=".",F13="."),".")))))))))</f>
        <v>3.7059969970539272E-2</v>
      </c>
      <c r="H13" s="78">
        <f t="shared" ref="H13:H30" si="3">(IF(AND(C13&lt;&gt;".",D13&lt;&gt;".",F13&lt;&gt;"."),1/((1/C13)+(1/D13)+(1/F13)),IF(AND(C13&lt;&gt;".",D13&lt;&gt;".",F13="."), 1/((1/C13)+(1/D13)),IF(AND(C13&lt;&gt;".",D13=".",F13&lt;&gt;"."),1/((1/C13)+(1/F13)),IF(AND(C13=".",D13&lt;&gt;".",F13&lt;&gt;"."),1/((1/D13)+(1/F13)),IF(AND(C13&lt;&gt;".",D13=".",F13="."),1/(1/C13),IF(AND(C13=".",D13&lt;&gt;".",F13="."),1/(1/D13),IF(AND(C13=".",D13=".",F13&lt;&gt;"."),1/(1/F13),IF(AND(C13=".",D13=".",F13="."),".")))))))))</f>
        <v>4.9214656406627112E-5</v>
      </c>
      <c r="I13" s="86">
        <f>IFERROR((s_DL/(Rad_Spec!AV13*s_GSF_s*s_Fam*s_Foffset*Fsurf!C13*s_EF_w*(1/365)*s_ET_w*(1/24)))*1,".")</f>
        <v>249.47851358213657</v>
      </c>
      <c r="J13" s="78">
        <f>IFERROR((s_DL/(Rad_Spec!AZ13*s_GSF_s*s_Fam*s_Foffset*Fsurf!C13*s_EF_w*(1/365)*s_ET_w*(1/24)))*1,".")</f>
        <v>746.35655313322547</v>
      </c>
      <c r="K13" s="78">
        <f>IFERROR((s_DL/(Rad_Spec!BA13*s_GSF_s*s_Fam*s_Foffset*Fsurf!C13*s_EF_w*(1/365)*s_ET_w*(1/24)))*1,".")</f>
        <v>313.15659572023435</v>
      </c>
      <c r="L13" s="78">
        <f>IFERROR((s_DL/(Rad_Spec!BB13*s_GSF_s*s_Fam*s_Foffset*Fsurf!C13*s_EF_w*(1/365)*s_ET_w*(1/24)))*1,".")</f>
        <v>250.17538093851127</v>
      </c>
      <c r="M13" s="78">
        <f>IFERROR((s_DL/(Rad_Spec!AY13*s_GSF_s*s_Fam*s_Foffset*Fsurf!C13*s_EF_w*(1/365)*s_ET_w*(1/24)))*1,".")</f>
        <v>586.54337092913875</v>
      </c>
      <c r="N13" s="78">
        <f>IFERROR((s_DL/(Rad_Spec!AV13*s_GSF_s*s_Fam*s_Foffset*acf!D13*s_ET_w*(1/24)*s_EF_w*(1/365)))*1,".")</f>
        <v>301.27764495774636</v>
      </c>
      <c r="O13" s="78">
        <f>IFERROR((s_DL/(Rad_Spec!AZ13*s_GSF_s*s_Fam*s_Foffset*acf!E13*s_ET_w*(1/24)*s_EF_w*(1/365)))*1,".")</f>
        <v>932.82060372606259</v>
      </c>
      <c r="P13" s="78">
        <f>IFERROR((s_DL/(Rad_Spec!BA13*s_GSF_s*s_Fam*s_Foffset*acf!F13*s_ET_w*(1/24)*s_EF_w*(1/365)))*1,".")</f>
        <v>398.61251251254691</v>
      </c>
      <c r="Q13" s="78">
        <f>IFERROR((s_DL/(Rad_Spec!BB13*s_GSF_s*s_Fam*s_Foffset*acf!G13*s_ET_w*(1/24)*s_EF_w*(1/365)))*1,".")</f>
        <v>317.64923926166892</v>
      </c>
      <c r="R13" s="78">
        <f>IFERROR((s_DL/(Rad_Spec!AY13*s_GSF_s*s_Fam*s_Foffset*acf!C13*s_ET_w*(1/24)*s_EF_w*(1/365)))*1,".")</f>
        <v>705.25730527448388</v>
      </c>
    </row>
    <row r="14" spans="1:18">
      <c r="A14" s="75" t="s">
        <v>21</v>
      </c>
      <c r="B14" s="76" t="s">
        <v>8</v>
      </c>
      <c r="C14" s="78">
        <f>IFERROR((s_DL/(k_decay*Rad_Spec!V14*s_IFD_w*s_EF_w))*1,".")</f>
        <v>42.666410715936614</v>
      </c>
      <c r="D14" s="78">
        <f>IFERROR((s_DL/(k_decay*Rad_Spec!AN14*s_IRA_w*(1/s_PEFm_up)*s_SLF*s_ET_w*s_EF_w))*1,".")</f>
        <v>0.13600525161915572</v>
      </c>
      <c r="E14" s="78">
        <f>IFERROR((s_DL/(k_decay*Rad_Spec!AN14*s_IRA_w*(1/s_PEF)*s_SLF*s_ET_w*s_EF_w))*1,".")</f>
        <v>113.30945480976223</v>
      </c>
      <c r="F14" s="78">
        <f>IFERROR((s_DL/(k_decay*Rad_Spec!AY14*s_GSF_s*s_Fam*s_Foffset*acf!C14*s_ET_w*(1/24)*s_EF_w*(1/365)))*1,".")</f>
        <v>102.23696868699537</v>
      </c>
      <c r="G14" s="78">
        <f t="shared" si="2"/>
        <v>23.784478115394023</v>
      </c>
      <c r="H14" s="78">
        <f t="shared" si="3"/>
        <v>0.13539355215378834</v>
      </c>
      <c r="I14" s="86">
        <f>IFERROR((s_DL/(Rad_Spec!AV14*s_GSF_s*s_Fam*s_Foffset*Fsurf!C14*s_EF_w*(1/365)*s_ET_w*(1/24)))*1,".")</f>
        <v>17.92475816100448</v>
      </c>
      <c r="J14" s="78">
        <f>IFERROR((s_DL/(Rad_Spec!AZ14*s_GSF_s*s_Fam*s_Foffset*Fsurf!C14*s_EF_w*(1/365)*s_ET_w*(1/24)))*1,".")</f>
        <v>76.921206281475904</v>
      </c>
      <c r="K14" s="78">
        <f>IFERROR((s_DL/(Rad_Spec!BA14*s_GSF_s*s_Fam*s_Foffset*Fsurf!C14*s_EF_w*(1/365)*s_ET_w*(1/24)))*1,".")</f>
        <v>27.674201693335526</v>
      </c>
      <c r="L14" s="78">
        <f>IFERROR((s_DL/(Rad_Spec!BB14*s_GSF_s*s_Fam*s_Foffset*Fsurf!C14*s_EF_w*(1/365)*s_ET_w*(1/24)))*1,".")</f>
        <v>18.932157359975658</v>
      </c>
      <c r="M14" s="78">
        <f>IFERROR((s_DL/(Rad_Spec!AY14*s_GSF_s*s_Fam*s_Foffset*Fsurf!C14*s_EF_w*(1/365)*s_ET_w*(1/24)))*1,".")</f>
        <v>77.278876307041699</v>
      </c>
      <c r="N14" s="78">
        <f>IFERROR((s_DL/(Rad_Spec!AV14*s_GSF_s*s_Fam*s_Foffset*acf!D14*s_ET_w*(1/24)*s_EF_w*(1/365)))*1,".")</f>
        <v>21.207661730763412</v>
      </c>
      <c r="O14" s="78">
        <f>IFERROR((s_DL/(Rad_Spec!AZ14*s_GSF_s*s_Fam*s_Foffset*acf!E14*s_ET_w*(1/24)*s_EF_w*(1/365)))*1,".")</f>
        <v>90.511693334746582</v>
      </c>
      <c r="P14" s="78">
        <f>IFERROR((s_DL/(Rad_Spec!BA14*s_GSF_s*s_Fam*s_Foffset*acf!F14*s_ET_w*(1/24)*s_EF_w*(1/365)))*1,".")</f>
        <v>32.449941265928452</v>
      </c>
      <c r="Q14" s="78">
        <f>IFERROR((s_DL/(Rad_Spec!BB14*s_GSF_s*s_Fam*s_Foffset*acf!G14*s_ET_w*(1/24)*s_EF_w*(1/365)))*1,".")</f>
        <v>23.218282014088857</v>
      </c>
      <c r="R14" s="78">
        <f>IFERROR((s_DL/(Rad_Spec!AY14*s_GSF_s*s_Fam*s_Foffset*acf!C14*s_ET_w*(1/24)*s_EF_w*(1/365)))*1,".")</f>
        <v>90.458949658866686</v>
      </c>
    </row>
    <row r="15" spans="1:18">
      <c r="A15" s="75" t="s">
        <v>22</v>
      </c>
      <c r="B15" s="76" t="s">
        <v>8</v>
      </c>
      <c r="C15" s="78">
        <f>IFERROR((s_DL/(k_decay*Rad_Spec!V15*s_IFD_w*s_EF_w))*1,".")</f>
        <v>726.90921960484604</v>
      </c>
      <c r="D15" s="78">
        <f>IFERROR((s_DL/(k_decay*Rad_Spec!AN15*s_IRA_w*(1/s_PEFm_up)*s_SLF*s_ET_w*s_EF_w))*1,".")</f>
        <v>8.8851568393030114</v>
      </c>
      <c r="E15" s="78">
        <f>IFERROR((s_DL/(k_decay*Rad_Spec!AN15*s_IRA_w*(1/s_PEF)*s_SLF*s_ET_w*s_EF_w))*1,".")</f>
        <v>7402.4514890045257</v>
      </c>
      <c r="F15" s="78">
        <f>IFERROR((s_DL/(k_decay*Rad_Spec!AY15*s_GSF_s*s_Fam*s_Foffset*acf!C15*s_ET_w*(1/24)*s_EF_w*(1/365)))*1,".")</f>
        <v>6704.403583130309</v>
      </c>
      <c r="G15" s="78">
        <f t="shared" si="2"/>
        <v>602.43370649738904</v>
      </c>
      <c r="H15" s="78">
        <f t="shared" si="3"/>
        <v>8.7663857091519901</v>
      </c>
      <c r="I15" s="86">
        <f>IFERROR((s_DL/(Rad_Spec!AV15*s_GSF_s*s_Fam*s_Foffset*Fsurf!C15*s_EF_w*(1/365)*s_ET_w*(1/24)))*1,".")</f>
        <v>24670.31679091158</v>
      </c>
      <c r="J15" s="78">
        <f>IFERROR((s_DL/(Rad_Spec!AZ15*s_GSF_s*s_Fam*s_Foffset*Fsurf!C15*s_EF_w*(1/365)*s_ET_w*(1/24)))*1,".")</f>
        <v>62924.921941375731</v>
      </c>
      <c r="K15" s="78">
        <f>IFERROR((s_DL/(Rad_Spec!BA15*s_GSF_s*s_Fam*s_Foffset*Fsurf!C15*s_EF_w*(1/365)*s_ET_w*(1/24)))*1,".")</f>
        <v>31166.575757797385</v>
      </c>
      <c r="L15" s="78">
        <f>IFERROR((s_DL/(Rad_Spec!BB15*s_GSF_s*s_Fam*s_Foffset*Fsurf!C15*s_EF_w*(1/365)*s_ET_w*(1/24)))*1,".")</f>
        <v>25043.167926290596</v>
      </c>
      <c r="M15" s="78">
        <f>IFERROR((s_DL/(Rad_Spec!AY15*s_GSF_s*s_Fam*s_Foffset*Fsurf!C15*s_EF_w*(1/365)*s_ET_w*(1/24)))*1,".")</f>
        <v>4980.2535086026955</v>
      </c>
      <c r="N15" s="78">
        <f>IFERROR((s_DL/(Rad_Spec!AV15*s_GSF_s*s_Fam*s_Foffset*acf!D15*s_ET_w*(1/24)*s_EF_w*(1/365)))*1,".")</f>
        <v>29385.08844428579</v>
      </c>
      <c r="O15" s="78">
        <f>IFERROR((s_DL/(Rad_Spec!AZ15*s_GSF_s*s_Fam*s_Foffset*acf!E15*s_ET_w*(1/24)*s_EF_w*(1/365)))*1,".")</f>
        <v>74950.573690171979</v>
      </c>
      <c r="P15" s="78">
        <f>IFERROR((s_DL/(Rad_Spec!BA15*s_GSF_s*s_Fam*s_Foffset*acf!F15*s_ET_w*(1/24)*s_EF_w*(1/365)))*1,".")</f>
        <v>37122.854680398661</v>
      </c>
      <c r="Q15" s="78">
        <f>IFERROR((s_DL/(Rad_Spec!BB15*s_GSF_s*s_Fam*s_Foffset*acf!G15*s_ET_w*(1/24)*s_EF_w*(1/365)))*1,".")</f>
        <v>29829.195574426132</v>
      </c>
      <c r="R15" s="78">
        <f>IFERROR((s_DL/(Rad_Spec!AY15*s_GSF_s*s_Fam*s_Foffset*acf!C15*s_ET_w*(1/24)*s_EF_w*(1/365)))*1,".")</f>
        <v>5932.0352902467675</v>
      </c>
    </row>
    <row r="16" spans="1:18">
      <c r="A16" s="82" t="s">
        <v>23</v>
      </c>
      <c r="B16" s="85" t="s">
        <v>8</v>
      </c>
      <c r="C16" s="78">
        <f>IFERROR((s_DL/(k_decay*Rad_Spec!V16*s_IFD_w*s_EF_w))*1,".")</f>
        <v>5.9218035562636162E-2</v>
      </c>
      <c r="D16" s="78">
        <f>IFERROR((s_DL/(k_decay*Rad_Spec!AN16*s_IRA_w*(1/s_PEFm_up)*s_SLF*s_ET_w*s_EF_w))*1,".")</f>
        <v>1.0284974251796849E-4</v>
      </c>
      <c r="E16" s="78">
        <f>IFERROR((s_DL/(k_decay*Rad_Spec!AN16*s_IRA_w*(1/s_PEF)*s_SLF*s_ET_w*s_EF_w))*1,".")</f>
        <v>8.5686751895939592E-2</v>
      </c>
      <c r="F16" s="78">
        <f>IFERROR((s_DL/(k_decay*Rad_Spec!AY16*s_GSF_s*s_Fam*s_Foffset*acf!C16*s_ET_w*(1/24)*s_EF_w*(1/365)))*1,".")</f>
        <v>8870.2040033028225</v>
      </c>
      <c r="G16" s="78">
        <f t="shared" si="2"/>
        <v>3.5017346067980293E-2</v>
      </c>
      <c r="H16" s="78">
        <f t="shared" si="3"/>
        <v>1.0267142184761759E-4</v>
      </c>
      <c r="I16" s="86">
        <f>IFERROR((s_DL/(Rad_Spec!AV16*s_GSF_s*s_Fam*s_Foffset*Fsurf!C16*s_EF_w*(1/365)*s_ET_w*(1/24)))*1,".")</f>
        <v>7936.6522539187827</v>
      </c>
      <c r="J16" s="78">
        <f>IFERROR((s_DL/(Rad_Spec!AZ16*s_GSF_s*s_Fam*s_Foffset*Fsurf!C16*s_EF_w*(1/365)*s_ET_w*(1/24)))*1,".")</f>
        <v>12484.62152301831</v>
      </c>
      <c r="K16" s="78">
        <f>IFERROR((s_DL/(Rad_Spec!BA16*s_GSF_s*s_Fam*s_Foffset*Fsurf!C16*s_EF_w*(1/365)*s_ET_w*(1/24)))*1,".")</f>
        <v>8080.9550221718537</v>
      </c>
      <c r="L16" s="78">
        <f>IFERROR((s_DL/(Rad_Spec!BB16*s_GSF_s*s_Fam*s_Foffset*Fsurf!C16*s_EF_w*(1/365)*s_ET_w*(1/24)))*1,".")</f>
        <v>7936.6522539187827</v>
      </c>
      <c r="M16" s="78">
        <f>IFERROR((s_DL/(Rad_Spec!AY16*s_GSF_s*s_Fam*s_Foffset*Fsurf!C16*s_EF_w*(1/365)*s_ET_w*(1/24)))*1,".")</f>
        <v>6545.7287056796431</v>
      </c>
      <c r="N16" s="78">
        <f>IFERROR((s_DL/(Rad_Spec!AV16*s_GSF_s*s_Fam*s_Foffset*acf!D16*s_ET_w*(1/24)*s_EF_w*(1/365)))*1,".")</f>
        <v>10054.690168624964</v>
      </c>
      <c r="O16" s="78">
        <f>IFERROR((s_DL/(Rad_Spec!AZ16*s_GSF_s*s_Fam*s_Foffset*acf!E16*s_ET_w*(1/24)*s_EF_w*(1/365)))*1,".")</f>
        <v>15364.58518105686</v>
      </c>
      <c r="P16" s="78">
        <f>IFERROR((s_DL/(Rad_Spec!BA16*s_GSF_s*s_Fam*s_Foffset*acf!F16*s_ET_w*(1/24)*s_EF_w*(1/365)))*1,".")</f>
        <v>10206.274950850109</v>
      </c>
      <c r="Q16" s="78">
        <f>IFERROR((s_DL/(Rad_Spec!BB16*s_GSF_s*s_Fam*s_Foffset*acf!G16*s_ET_w*(1/24)*s_EF_w*(1/365)))*1,".")</f>
        <v>10075.813467298545</v>
      </c>
      <c r="R16" s="78">
        <f>IFERROR((s_DL/(Rad_Spec!AY16*s_GSF_s*s_Fam*s_Foffset*acf!C16*s_ET_w*(1/24)*s_EF_w*(1/365)))*1,".")</f>
        <v>7848.3287181098931</v>
      </c>
    </row>
    <row r="17" spans="1:18">
      <c r="A17" s="75" t="s">
        <v>24</v>
      </c>
      <c r="B17" s="85" t="s">
        <v>8</v>
      </c>
      <c r="C17" s="78">
        <f>IFERROR((s_DL/(k_decay*Rad_Spec!V17*s_IFD_w*s_EF_w))*1,".")</f>
        <v>296.5162068460055</v>
      </c>
      <c r="D17" s="78">
        <f>IFERROR((s_DL/(k_decay*Rad_Spec!AN17*s_IRA_w*(1/s_PEFm_up)*s_SLF*s_ET_w*s_EF_w))*1,".")</f>
        <v>4.9242073075502046E-2</v>
      </c>
      <c r="E17" s="78">
        <f>IFERROR((s_DL/(k_decay*Rad_Spec!AN17*s_IRA_w*(1/s_PEF)*s_SLF*s_ET_w*s_EF_w))*1,".")</f>
        <v>41.024830934555979</v>
      </c>
      <c r="F17" s="78">
        <f>IFERROR((s_DL/(k_decay*Rad_Spec!AY17*s_GSF_s*s_Fam*s_Foffset*acf!C17*s_ET_w*(1/24)*s_EF_w*(1/365)))*1,".")</f>
        <v>87.848031442784162</v>
      </c>
      <c r="G17" s="78">
        <f t="shared" si="2"/>
        <v>25.555008395602329</v>
      </c>
      <c r="H17" s="78">
        <f t="shared" si="3"/>
        <v>4.9206319480685476E-2</v>
      </c>
      <c r="I17" s="86">
        <f>IFERROR((s_DL/(Rad_Spec!AV17*s_GSF_s*s_Fam*s_Foffset*Fsurf!C17*s_EF_w*(1/365)*s_ET_w*(1/24)))*1,".")</f>
        <v>15.256753871089472</v>
      </c>
      <c r="J17" s="78">
        <f>IFERROR((s_DL/(Rad_Spec!AZ17*s_GSF_s*s_Fam*s_Foffset*Fsurf!C17*s_EF_w*(1/365)*s_ET_w*(1/24)))*1,".")</f>
        <v>68.451969034954757</v>
      </c>
      <c r="K17" s="78">
        <f>IFERROR((s_DL/(Rad_Spec!BA17*s_GSF_s*s_Fam*s_Foffset*Fsurf!C17*s_EF_w*(1/365)*s_ET_w*(1/24)))*1,".")</f>
        <v>24.273747884735734</v>
      </c>
      <c r="L17" s="78">
        <f>IFERROR((s_DL/(Rad_Spec!BB17*s_GSF_s*s_Fam*s_Foffset*Fsurf!C17*s_EF_w*(1/365)*s_ET_w*(1/24)))*1,".")</f>
        <v>16.323998974949468</v>
      </c>
      <c r="M17" s="78">
        <f>IFERROR((s_DL/(Rad_Spec!AY17*s_GSF_s*s_Fam*s_Foffset*Fsurf!C17*s_EF_w*(1/365)*s_ET_w*(1/24)))*1,".")</f>
        <v>67.520133361475715</v>
      </c>
      <c r="N17" s="78">
        <f>IFERROR((s_DL/(Rad_Spec!AV17*s_GSF_s*s_Fam*s_Foffset*acf!D17*s_ET_w*(1/24)*s_EF_w*(1/365)))*1,".")</f>
        <v>17.132225015133756</v>
      </c>
      <c r="O17" s="78">
        <f>IFERROR((s_DL/(Rad_Spec!AZ17*s_GSF_s*s_Fam*s_Foffset*acf!E17*s_ET_w*(1/24)*s_EF_w*(1/365)))*1,".")</f>
        <v>76.765959444878689</v>
      </c>
      <c r="P17" s="78">
        <f>IFERROR((s_DL/(Rad_Spec!BA17*s_GSF_s*s_Fam*s_Foffset*acf!F17*s_ET_w*(1/24)*s_EF_w*(1/365)))*1,".")</f>
        <v>27.101741503844778</v>
      </c>
      <c r="Q17" s="78">
        <f>IFERROR((s_DL/(Rad_Spec!BB17*s_GSF_s*s_Fam*s_Foffset*acf!G17*s_ET_w*(1/24)*s_EF_w*(1/365)))*1,".")</f>
        <v>19.273149879807633</v>
      </c>
      <c r="R17" s="78">
        <f>IFERROR((s_DL/(Rad_Spec!AY17*s_GSF_s*s_Fam*s_Foffset*acf!C17*s_ET_w*(1/24)*s_EF_w*(1/365)))*1,".")</f>
        <v>77.727663055449838</v>
      </c>
    </row>
    <row r="18" spans="1:18">
      <c r="A18" s="75" t="s">
        <v>25</v>
      </c>
      <c r="B18" s="85" t="s">
        <v>8</v>
      </c>
      <c r="C18" s="78">
        <f>IFERROR((s_DL/(k_decay*Rad_Spec!V18*s_IFD_w*s_EF_w))*1,".")</f>
        <v>3.4062605579830388E-2</v>
      </c>
      <c r="D18" s="78">
        <f>IFERROR((s_DL/(k_decay*Rad_Spec!AN18*s_IRA_w*(1/s_PEFm_up)*s_SLF*s_ET_w*s_EF_w))*1,".")</f>
        <v>1.3251793747507477E-4</v>
      </c>
      <c r="E18" s="78">
        <f>IFERROR((s_DL/(k_decay*Rad_Spec!AN18*s_IRA_w*(1/s_PEF)*s_SLF*s_ET_w*s_EF_w))*1,".")</f>
        <v>0.11040408417361448</v>
      </c>
      <c r="F18" s="78">
        <f>IFERROR((s_DL/(k_decay*Rad_Spec!AY18*s_GSF_s*s_Fam*s_Foffset*acf!C18*s_ET_w*(1/24)*s_EF_w*(1/365)))*1,".")</f>
        <v>2368705.6118447762</v>
      </c>
      <c r="G18" s="78">
        <f t="shared" si="2"/>
        <v>2.6031265329731719E-2</v>
      </c>
      <c r="H18" s="78">
        <f t="shared" si="3"/>
        <v>1.3200438459975579E-4</v>
      </c>
      <c r="I18" s="86">
        <f>IFERROR((s_DL/(Rad_Spec!AV18*s_GSF_s*s_Fam*s_Foffset*Fsurf!C18*s_EF_w*(1/365)*s_ET_w*(1/24)))*1,".")</f>
        <v>363079.1833163838</v>
      </c>
      <c r="J18" s="78">
        <f>IFERROR((s_DL/(Rad_Spec!AZ18*s_GSF_s*s_Fam*s_Foffset*Fsurf!C18*s_EF_w*(1/365)*s_ET_w*(1/24)))*1,".")</f>
        <v>1871158.9310844352</v>
      </c>
      <c r="K18" s="78">
        <f>IFERROR((s_DL/(Rad_Spec!BA18*s_GSF_s*s_Fam*s_Foffset*Fsurf!C18*s_EF_w*(1/365)*s_ET_w*(1/24)))*1,".")</f>
        <v>652678.05572349962</v>
      </c>
      <c r="L18" s="78">
        <f>IFERROR((s_DL/(Rad_Spec!BB18*s_GSF_s*s_Fam*s_Foffset*Fsurf!C18*s_EF_w*(1/365)*s_ET_w*(1/24)))*1,".")</f>
        <v>415340.58091495436</v>
      </c>
      <c r="M18" s="78">
        <f>IFERROR((s_DL/(Rad_Spec!AY18*s_GSF_s*s_Fam*s_Foffset*Fsurf!C18*s_EF_w*(1/365)*s_ET_w*(1/24)))*1,".")</f>
        <v>1900376.8554558514</v>
      </c>
      <c r="N18" s="78">
        <f>IFERROR((s_DL/(Rad_Spec!AV18*s_GSF_s*s_Fam*s_Foffset*acf!D18*s_ET_w*(1/24)*s_EF_w*(1/365)))*1,".")</f>
        <v>376994.08622898924</v>
      </c>
      <c r="O18" s="78">
        <f>IFERROR((s_DL/(Rad_Spec!AZ18*s_GSF_s*s_Fam*s_Foffset*acf!E18*s_ET_w*(1/24)*s_EF_w*(1/365)))*1,".")</f>
        <v>1942421.9924711187</v>
      </c>
      <c r="P18" s="78">
        <f>IFERROR((s_DL/(Rad_Spec!BA18*s_GSF_s*s_Fam*s_Foffset*acf!F18*s_ET_w*(1/24)*s_EF_w*(1/365)))*1,".")</f>
        <v>682057.76087972929</v>
      </c>
      <c r="Q18" s="78">
        <f>IFERROR((s_DL/(Rad_Spec!BB18*s_GSF_s*s_Fam*s_Foffset*acf!G18*s_ET_w*(1/24)*s_EF_w*(1/365)))*1,".")</f>
        <v>427359.39036101213</v>
      </c>
      <c r="R18" s="78">
        <f>IFERROR((s_DL/(Rad_Spec!AY18*s_GSF_s*s_Fam*s_Foffset*acf!C18*s_ET_w*(1/24)*s_EF_w*(1/365)))*1,".")</f>
        <v>2095823.3058977339</v>
      </c>
    </row>
    <row r="19" spans="1:18">
      <c r="A19" s="75" t="s">
        <v>26</v>
      </c>
      <c r="B19" s="76" t="s">
        <v>8</v>
      </c>
      <c r="C19" s="78" t="str">
        <f>IFERROR((s_DL/(k_decay*Rad_Spec!V19*s_IFD_w*s_EF_w))*1,".")</f>
        <v>.</v>
      </c>
      <c r="D19" s="78" t="str">
        <f>IFERROR((s_DL/(k_decay*Rad_Spec!AN19*s_IRA_w*(1/s_PEFm_up)*s_SLF*s_ET_w*s_EF_w))*1,".")</f>
        <v>.</v>
      </c>
      <c r="E19" s="78" t="str">
        <f>IFERROR((s_DL/(k_decay*Rad_Spec!AN19*s_IRA_w*(1/s_PEF)*s_SLF*s_ET_w*s_EF_w))*1,".")</f>
        <v>.</v>
      </c>
      <c r="F19" s="78">
        <f>IFERROR((s_DL/(k_decay*Rad_Spec!AY19*s_GSF_s*s_Fam*s_Foffset*acf!C19*s_ET_w*(1/24)*s_EF_w*(1/365)))*1,".")</f>
        <v>612753.15739256318</v>
      </c>
      <c r="G19" s="78">
        <f t="shared" si="2"/>
        <v>612753.15739256318</v>
      </c>
      <c r="H19" s="78">
        <f t="shared" si="3"/>
        <v>612753.15739256318</v>
      </c>
      <c r="I19" s="86" t="str">
        <f>IFERROR((s_DL/(Rad_Spec!AV19*s_GSF_s*s_Fam*s_Foffset*Fsurf!C19*s_EF_w*(1/365)*s_ET_w*(1/24)))*1,".")</f>
        <v>.</v>
      </c>
      <c r="J19" s="78" t="str">
        <f>IFERROR((s_DL/(Rad_Spec!AZ19*s_GSF_s*s_Fam*s_Foffset*Fsurf!C19*s_EF_w*(1/365)*s_ET_w*(1/24)))*1,".")</f>
        <v>.</v>
      </c>
      <c r="K19" s="78" t="str">
        <f>IFERROR((s_DL/(Rad_Spec!BA19*s_GSF_s*s_Fam*s_Foffset*Fsurf!C19*s_EF_w*(1/365)*s_ET_w*(1/24)))*1,".")</f>
        <v>.</v>
      </c>
      <c r="L19" s="78" t="str">
        <f>IFERROR((s_DL/(Rad_Spec!BB19*s_GSF_s*s_Fam*s_Foffset*Fsurf!C19*s_EF_w*(1/365)*s_ET_w*(1/24)))*1,".")</f>
        <v>.</v>
      </c>
      <c r="M19" s="78" t="str">
        <f>IFERROR((s_DL/(Rad_Spec!AY19*s_GSF_s*s_Fam*s_Foffset*Fsurf!C19*s_EF_w*(1/365)*s_ET_w*(1/24)))*1,".")</f>
        <v>.</v>
      </c>
      <c r="N19" s="78">
        <f>IFERROR((s_DL/(Rad_Spec!AV19*s_GSF_s*s_Fam*s_Foffset*acf!D19*s_ET_w*(1/24)*s_EF_w*(1/365)))*1,".")</f>
        <v>98041.685569802896</v>
      </c>
      <c r="O19" s="78">
        <f>IFERROR((s_DL/(Rad_Spec!AZ19*s_GSF_s*s_Fam*s_Foffset*acf!E19*s_ET_w*(1/24)*s_EF_w*(1/365)))*1,".")</f>
        <v>504413.0605518489</v>
      </c>
      <c r="P19" s="78">
        <f>IFERROR((s_DL/(Rad_Spec!BA19*s_GSF_s*s_Fam*s_Foffset*acf!F19*s_ET_w*(1/24)*s_EF_w*(1/365)))*1,".")</f>
        <v>176709.37843074475</v>
      </c>
      <c r="Q19" s="78">
        <f>IFERROR((s_DL/(Rad_Spec!BB19*s_GSF_s*s_Fam*s_Foffset*acf!G19*s_ET_w*(1/24)*s_EF_w*(1/365)))*1,".")</f>
        <v>110138.02108398404</v>
      </c>
      <c r="R19" s="78">
        <f>IFERROR((s_DL/(Rad_Spec!AY19*s_GSF_s*s_Fam*s_Foffset*acf!C19*s_ET_w*(1/24)*s_EF_w*(1/365)))*1,".")</f>
        <v>542162.07434303674</v>
      </c>
    </row>
    <row r="20" spans="1:18">
      <c r="A20" s="75" t="s">
        <v>27</v>
      </c>
      <c r="B20" s="85" t="s">
        <v>8</v>
      </c>
      <c r="C20" s="78" t="str">
        <f>IFERROR((s_DL/(k_decay*Rad_Spec!V20*s_IFD_w*s_EF_w))*1,".")</f>
        <v>.</v>
      </c>
      <c r="D20" s="78" t="str">
        <f>IFERROR((s_DL/(k_decay*Rad_Spec!AN20*s_IRA_w*(1/s_PEFm_up)*s_SLF*s_ET_w*s_EF_w))*1,".")</f>
        <v>.</v>
      </c>
      <c r="E20" s="78" t="str">
        <f>IFERROR((s_DL/(k_decay*Rad_Spec!AN20*s_IRA_w*(1/s_PEF)*s_SLF*s_ET_w*s_EF_w))*1,".")</f>
        <v>.</v>
      </c>
      <c r="F20" s="78">
        <f>IFERROR((s_DL/(k_decay*Rad_Spec!AY20*s_GSF_s*s_Fam*s_Foffset*acf!C20*s_ET_w*(1/24)*s_EF_w*(1/365)))*1,".")</f>
        <v>278180.71411047189</v>
      </c>
      <c r="G20" s="78">
        <f t="shared" si="2"/>
        <v>278180.71411047189</v>
      </c>
      <c r="H20" s="78">
        <f t="shared" si="3"/>
        <v>278180.71411047189</v>
      </c>
      <c r="I20" s="86">
        <f>IFERROR((s_DL/(Rad_Spec!AV20*s_GSF_s*s_Fam*s_Foffset*Fsurf!C20*s_EF_w*(1/365)*s_ET_w*(1/24)))*1,".")</f>
        <v>42665.335938345488</v>
      </c>
      <c r="J20" s="78">
        <f>IFERROR((s_DL/(Rad_Spec!AZ20*s_GSF_s*s_Fam*s_Foffset*Fsurf!C20*s_EF_w*(1/365)*s_ET_w*(1/24)))*1,".")</f>
        <v>219299.82672309587</v>
      </c>
      <c r="K20" s="78">
        <f>IFERROR((s_DL/(Rad_Spec!BA20*s_GSF_s*s_Fam*s_Foffset*Fsurf!C20*s_EF_w*(1/365)*s_ET_w*(1/24)))*1,".")</f>
        <v>76678.261091991561</v>
      </c>
      <c r="L20" s="78">
        <f>IFERROR((s_DL/(Rad_Spec!BB20*s_GSF_s*s_Fam*s_Foffset*Fsurf!C20*s_EF_w*(1/365)*s_ET_w*(1/24)))*1,".")</f>
        <v>48517.660779445978</v>
      </c>
      <c r="M20" s="78">
        <f>IFERROR((s_DL/(Rad_Spec!AY20*s_GSF_s*s_Fam*s_Foffset*Fsurf!C20*s_EF_w*(1/365)*s_ET_w*(1/24)))*1,".")</f>
        <v>222636.27201147337</v>
      </c>
      <c r="N20" s="78">
        <f>IFERROR((s_DL/(Rad_Spec!AV20*s_GSF_s*s_Fam*s_Foffset*acf!D20*s_ET_w*(1/24)*s_EF_w*(1/365)))*1,".")</f>
        <v>44449.265564762027</v>
      </c>
      <c r="O20" s="78">
        <f>IFERROR((s_DL/(Rad_Spec!AZ20*s_GSF_s*s_Fam*s_Foffset*acf!E20*s_ET_w*(1/24)*s_EF_w*(1/365)))*1,".")</f>
        <v>227652.85892902632</v>
      </c>
      <c r="P20" s="78">
        <f>IFERROR((s_DL/(Rad_Spec!BA20*s_GSF_s*s_Fam*s_Foffset*acf!F20*s_ET_w*(1/24)*s_EF_w*(1/365)))*1,".")</f>
        <v>80059.688144323009</v>
      </c>
      <c r="Q20" s="78">
        <f>IFERROR((s_DL/(Rad_Spec!BB20*s_GSF_s*s_Fam*s_Foffset*acf!G20*s_ET_w*(1/24)*s_EF_w*(1/365)))*1,".")</f>
        <v>49933.234882187491</v>
      </c>
      <c r="R20" s="78">
        <f>IFERROR((s_DL/(Rad_Spec!AY20*s_GSF_s*s_Fam*s_Foffset*acf!C20*s_ET_w*(1/24)*s_EF_w*(1/365)))*1,".")</f>
        <v>246133.42450349516</v>
      </c>
    </row>
    <row r="21" spans="1:18">
      <c r="A21" s="75" t="s">
        <v>28</v>
      </c>
      <c r="B21" s="85" t="s">
        <v>8</v>
      </c>
      <c r="C21" s="78" t="str">
        <f>IFERROR((s_DL/(k_decay*Rad_Spec!V21*s_IFD_w*s_EF_w))*1,".")</f>
        <v>.</v>
      </c>
      <c r="D21" s="78">
        <f>IFERROR((s_DL/(k_decay*Rad_Spec!AN21*s_IRA_w*(1/s_PEFm_up)*s_SLF*s_ET_w*s_EF_w))*1,".")</f>
        <v>0.3011391870496582</v>
      </c>
      <c r="E21" s="78">
        <f>IFERROR((s_DL/(k_decay*Rad_Spec!AN21*s_IRA_w*(1/s_PEF)*s_SLF*s_ET_w*s_EF_w))*1,".")</f>
        <v>250.88676135830821</v>
      </c>
      <c r="F21" s="78">
        <f>IFERROR((s_DL/(k_decay*Rad_Spec!AY21*s_GSF_s*s_Fam*s_Foffset*acf!C21*s_ET_w*(1/24)*s_EF_w*(1/365)))*1,".")</f>
        <v>3216097357.9226594</v>
      </c>
      <c r="G21" s="78">
        <f t="shared" si="2"/>
        <v>250.88674178671099</v>
      </c>
      <c r="H21" s="78">
        <f t="shared" si="3"/>
        <v>0.30113918702146103</v>
      </c>
      <c r="I21" s="86">
        <f>IFERROR((s_DL/(Rad_Spec!AV21*s_GSF_s*s_Fam*s_Foffset*Fsurf!C21*s_EF_w*(1/365)*s_ET_w*(1/24)))*1,".")</f>
        <v>2224210438.4036183</v>
      </c>
      <c r="J21" s="78">
        <f>IFERROR((s_DL/(Rad_Spec!AZ21*s_GSF_s*s_Fam*s_Foffset*Fsurf!C21*s_EF_w*(1/365)*s_ET_w*(1/24)))*1,".")</f>
        <v>4736034295.5663252</v>
      </c>
      <c r="K21" s="78">
        <f>IFERROR((s_DL/(Rad_Spec!BA21*s_GSF_s*s_Fam*s_Foffset*Fsurf!C21*s_EF_w*(1/365)*s_ET_w*(1/24)))*1,".")</f>
        <v>2531704969.058496</v>
      </c>
      <c r="L21" s="78">
        <f>IFERROR((s_DL/(Rad_Spec!BB21*s_GSF_s*s_Fam*s_Foffset*Fsurf!C21*s_EF_w*(1/365)*s_ET_w*(1/24)))*1,".")</f>
        <v>2224210438.4036183</v>
      </c>
      <c r="M21" s="78">
        <f>IFERROR((s_DL/(Rad_Spec!AY21*s_GSF_s*s_Fam*s_Foffset*Fsurf!C21*s_EF_w*(1/365)*s_ET_w*(1/24)))*1,".")</f>
        <v>2640240805.8752761</v>
      </c>
      <c r="N21" s="78">
        <f>IFERROR((s_DL/(Rad_Spec!AV21*s_GSF_s*s_Fam*s_Foffset*acf!D21*s_ET_w*(1/24)*s_EF_w*(1/365)))*1,".")</f>
        <v>2397204583.6127877</v>
      </c>
      <c r="O21" s="78">
        <f>IFERROR((s_DL/(Rad_Spec!AZ21*s_GSF_s*s_Fam*s_Foffset*acf!E21*s_ET_w*(1/24)*s_EF_w*(1/365)))*1,".")</f>
        <v>5104392518.5548162</v>
      </c>
      <c r="P21" s="78">
        <f>IFERROR((s_DL/(Rad_Spec!BA21*s_GSF_s*s_Fam*s_Foffset*acf!F21*s_ET_w*(1/24)*s_EF_w*(1/365)))*1,".")</f>
        <v>2728615355.5408235</v>
      </c>
      <c r="Q21" s="78">
        <f>IFERROR((s_DL/(Rad_Spec!BB21*s_GSF_s*s_Fam*s_Foffset*acf!G21*s_ET_w*(1/24)*s_EF_w*(1/365)))*1,".")</f>
        <v>2397204583.6127877</v>
      </c>
      <c r="R21" s="78">
        <f>IFERROR((s_DL/(Rad_Spec!AY21*s_GSF_s*s_Fam*s_Foffset*acf!C21*s_ET_w*(1/24)*s_EF_w*(1/365)))*1,".")</f>
        <v>2845592868.5544639</v>
      </c>
    </row>
    <row r="22" spans="1:18">
      <c r="A22" s="75" t="s">
        <v>29</v>
      </c>
      <c r="B22" s="76" t="s">
        <v>8</v>
      </c>
      <c r="C22" s="78">
        <f>IFERROR((s_DL/(k_decay*Rad_Spec!V22*s_IFD_w*s_EF_w))*1,".")</f>
        <v>0.41381277863046956</v>
      </c>
      <c r="D22" s="78">
        <f>IFERROR((s_DL/(k_decay*Rad_Spec!AN22*s_IRA_w*(1/s_PEFm_up)*s_SLF*s_ET_w*s_EF_w))*1,".")</f>
        <v>7.3743632269126041E-5</v>
      </c>
      <c r="E22" s="78">
        <f>IFERROR((s_DL/(k_decay*Rad_Spec!AN22*s_IRA_w*(1/s_PEF)*s_SLF*s_ET_w*s_EF_w))*1,".")</f>
        <v>6.1437706769621382E-2</v>
      </c>
      <c r="F22" s="78">
        <f>IFERROR((s_DL/(k_decay*Rad_Spec!AY22*s_GSF_s*s_Fam*s_Foffset*acf!C22*s_ET_w*(1/24)*s_EF_w*(1/365)))*1,".")</f>
        <v>1772.0305239530294</v>
      </c>
      <c r="G22" s="78">
        <f t="shared" si="2"/>
        <v>5.3493771064380795E-2</v>
      </c>
      <c r="H22" s="78">
        <f t="shared" si="3"/>
        <v>7.3730490036371182E-5</v>
      </c>
      <c r="I22" s="86">
        <f>IFERROR((s_DL/(Rad_Spec!AV22*s_GSF_s*s_Fam*s_Foffset*Fsurf!C22*s_EF_w*(1/365)*s_ET_w*(1/24)))*1,".")</f>
        <v>1909.7227290835633</v>
      </c>
      <c r="J22" s="78">
        <f>IFERROR((s_DL/(Rad_Spec!AZ22*s_GSF_s*s_Fam*s_Foffset*Fsurf!C22*s_EF_w*(1/365)*s_ET_w*(1/24)))*1,".")</f>
        <v>2632.7680398059524</v>
      </c>
      <c r="K22" s="78">
        <f>IFERROR((s_DL/(Rad_Spec!BA22*s_GSF_s*s_Fam*s_Foffset*Fsurf!C22*s_EF_w*(1/365)*s_ET_w*(1/24)))*1,".")</f>
        <v>1917.7636668902308</v>
      </c>
      <c r="L22" s="78">
        <f>IFERROR((s_DL/(Rad_Spec!BB22*s_GSF_s*s_Fam*s_Foffset*Fsurf!C22*s_EF_w*(1/365)*s_ET_w*(1/24)))*1,".")</f>
        <v>1909.7227290835633</v>
      </c>
      <c r="M22" s="78">
        <f>IFERROR((s_DL/(Rad_Spec!AY22*s_GSF_s*s_Fam*s_Foffset*Fsurf!C22*s_EF_w*(1/365)*s_ET_w*(1/24)))*1,".")</f>
        <v>1323.300180131971</v>
      </c>
      <c r="N22" s="78">
        <f>IFERROR((s_DL/(Rad_Spec!AV22*s_GSF_s*s_Fam*s_Foffset*acf!D22*s_ET_w*(1/24)*s_EF_w*(1/365)))*1,".")</f>
        <v>2573.1357635835925</v>
      </c>
      <c r="O22" s="78">
        <f>IFERROR((s_DL/(Rad_Spec!AZ22*s_GSF_s*s_Fam*s_Foffset*acf!E22*s_ET_w*(1/24)*s_EF_w*(1/365)))*1,".")</f>
        <v>3115.0792675493531</v>
      </c>
      <c r="P22" s="78">
        <f>IFERROR((s_DL/(Rad_Spec!BA22*s_GSF_s*s_Fam*s_Foffset*acf!F22*s_ET_w*(1/24)*s_EF_w*(1/365)))*1,".")</f>
        <v>2349.6223341418322</v>
      </c>
      <c r="Q22" s="78">
        <f>IFERROR((s_DL/(Rad_Spec!BB22*s_GSF_s*s_Fam*s_Foffset*acf!G22*s_ET_w*(1/24)*s_EF_w*(1/365)))*1,".")</f>
        <v>2333.2932625107678</v>
      </c>
      <c r="R22" s="78">
        <f>IFERROR((s_DL/(Rad_Spec!AY22*s_GSF_s*s_Fam*s_Foffset*acf!C22*s_ET_w*(1/24)*s_EF_w*(1/365)))*1,".")</f>
        <v>1567.8870570879126</v>
      </c>
    </row>
    <row r="23" spans="1:18">
      <c r="A23" s="82" t="s">
        <v>30</v>
      </c>
      <c r="B23" s="85" t="s">
        <v>10</v>
      </c>
      <c r="C23" s="78">
        <f>IFERROR((s_DL/(k_decay*Rad_Spec!V23*s_IFD_w*s_EF_w))*1,".")</f>
        <v>0.14719911696998131</v>
      </c>
      <c r="D23" s="78">
        <f>IFERROR((s_DL/(k_decay*Rad_Spec!AN23*s_IRA_w*(1/s_PEFm_up)*s_SLF*s_ET_w*s_EF_w))*1,".")</f>
        <v>6.0212033726538847E-5</v>
      </c>
      <c r="E23" s="78">
        <f>IFERROR((s_DL/(k_decay*Rad_Spec!AN23*s_IRA_w*(1/s_PEF)*s_SLF*s_ET_w*s_EF_w))*1,".")</f>
        <v>5.0164185818690858E-2</v>
      </c>
      <c r="F23" s="78">
        <f>IFERROR((s_DL/(k_decay*Rad_Spec!AY23*s_GSF_s*s_Fam*s_Foffset*acf!C23*s_ET_w*(1/24)*s_EF_w*(1/365)))*1,".")</f>
        <v>3105.2933525311764</v>
      </c>
      <c r="G23" s="78">
        <f t="shared" si="2"/>
        <v>3.741341366796902E-2</v>
      </c>
      <c r="H23" s="78">
        <f t="shared" si="3"/>
        <v>6.0187412802231306E-5</v>
      </c>
      <c r="I23" s="86">
        <f>IFERROR((s_DL/(Rad_Spec!AV23*s_GSF_s*s_Fam*s_Foffset*Fsurf!C23*s_EF_w*(1/365)*s_ET_w*(1/24)))*1,".")</f>
        <v>577.82442823217434</v>
      </c>
      <c r="J23" s="78">
        <f>IFERROR((s_DL/(Rad_Spec!AZ23*s_GSF_s*s_Fam*s_Foffset*Fsurf!C23*s_EF_w*(1/365)*s_ET_w*(1/24)))*1,".")</f>
        <v>2316.7488867799452</v>
      </c>
      <c r="K23" s="78">
        <f>IFERROR((s_DL/(Rad_Spec!BA23*s_GSF_s*s_Fam*s_Foffset*Fsurf!C23*s_EF_w*(1/365)*s_ET_w*(1/24)))*1,".")</f>
        <v>839.57395555102266</v>
      </c>
      <c r="L23" s="78">
        <f>IFERROR((s_DL/(Rad_Spec!BB23*s_GSF_s*s_Fam*s_Foffset*Fsurf!C23*s_EF_w*(1/365)*s_ET_w*(1/24)))*1,".")</f>
        <v>591.74790843054029</v>
      </c>
      <c r="M23" s="78">
        <f>IFERROR((s_DL/(Rad_Spec!AY23*s_GSF_s*s_Fam*s_Foffset*Fsurf!C23*s_EF_w*(1/365)*s_ET_w*(1/24)))*1,".")</f>
        <v>2349.7990173981711</v>
      </c>
      <c r="N23" s="78">
        <f>IFERROR((s_DL/(Rad_Spec!AV23*s_GSF_s*s_Fam*s_Foffset*acf!D23*s_ET_w*(1/24)*s_EF_w*(1/365)))*1,".")</f>
        <v>757.81576485809876</v>
      </c>
      <c r="O23" s="78">
        <f>IFERROR((s_DL/(Rad_Spec!AZ23*s_GSF_s*s_Fam*s_Foffset*acf!E23*s_ET_w*(1/24)*s_EF_w*(1/365)))*1,".")</f>
        <v>2851.7181598944949</v>
      </c>
      <c r="P23" s="78">
        <f>IFERROR((s_DL/(Rad_Spec!BA23*s_GSF_s*s_Fam*s_Foffset*acf!F23*s_ET_w*(1/24)*s_EF_w*(1/365)))*1,".")</f>
        <v>1020.5634872011115</v>
      </c>
      <c r="Q23" s="78">
        <f>IFERROR((s_DL/(Rad_Spec!BB23*s_GSF_s*s_Fam*s_Foffset*acf!G23*s_ET_w*(1/24)*s_EF_w*(1/365)))*1,".")</f>
        <v>726.71195062258244</v>
      </c>
      <c r="R23" s="78">
        <f>IFERROR((s_DL/(Rad_Spec!AY23*s_GSF_s*s_Fam*s_Foffset*acf!C23*s_ET_w*(1/24)*s_EF_w*(1/365)))*1,".")</f>
        <v>2747.5538316538718</v>
      </c>
    </row>
    <row r="24" spans="1:18">
      <c r="A24" s="75" t="s">
        <v>31</v>
      </c>
      <c r="B24" s="85" t="s">
        <v>8</v>
      </c>
      <c r="C24" s="78" t="str">
        <f>IFERROR((s_DL/(k_decay*Rad_Spec!V24*s_IFD_w*s_EF_w))*1,".")</f>
        <v>.</v>
      </c>
      <c r="D24" s="78" t="str">
        <f>IFERROR((s_DL/(k_decay*Rad_Spec!AN24*s_IRA_w*(1/s_PEFm_up)*s_SLF*s_ET_w*s_EF_w))*1,".")</f>
        <v>.</v>
      </c>
      <c r="E24" s="78" t="str">
        <f>IFERROR((s_DL/(k_decay*Rad_Spec!AN24*s_IRA_w*(1/s_PEF)*s_SLF*s_ET_w*s_EF_w))*1,".")</f>
        <v>.</v>
      </c>
      <c r="F24" s="78">
        <f>IFERROR((s_DL/(k_decay*Rad_Spec!AY24*s_GSF_s*s_Fam*s_Foffset*acf!C24*s_ET_w*(1/24)*s_EF_w*(1/365)))*1,".")</f>
        <v>30004.322657580935</v>
      </c>
      <c r="G24" s="78">
        <f t="shared" si="2"/>
        <v>30004.322657580939</v>
      </c>
      <c r="H24" s="78">
        <f t="shared" si="3"/>
        <v>30004.322657580939</v>
      </c>
      <c r="I24" s="86">
        <f>IFERROR((s_DL/(Rad_Spec!AV24*s_GSF_s*s_Fam*s_Foffset*Fsurf!C24*s_EF_w*(1/365)*s_ET_w*(1/24)))*1,".")</f>
        <v>4726.5408878108565</v>
      </c>
      <c r="J24" s="78">
        <f>IFERROR((s_DL/(Rad_Spec!AZ24*s_GSF_s*s_Fam*s_Foffset*Fsurf!C24*s_EF_w*(1/365)*s_ET_w*(1/24)))*1,".")</f>
        <v>23478.242318537596</v>
      </c>
      <c r="K24" s="78">
        <f>IFERROR((s_DL/(Rad_Spec!BA24*s_GSF_s*s_Fam*s_Foffset*Fsurf!C24*s_EF_w*(1/365)*s_ET_w*(1/24)))*1,".")</f>
        <v>8226.3459726784386</v>
      </c>
      <c r="L24" s="78">
        <f>IFERROR((s_DL/(Rad_Spec!BB24*s_GSF_s*s_Fam*s_Foffset*Fsurf!C24*s_EF_w*(1/365)*s_ET_w*(1/24)))*1,".")</f>
        <v>5282.6045216709572</v>
      </c>
      <c r="M24" s="78">
        <f>IFERROR((s_DL/(Rad_Spec!AY24*s_GSF_s*s_Fam*s_Foffset*Fsurf!C24*s_EF_w*(1/365)*s_ET_w*(1/24)))*1,".")</f>
        <v>23784.940028571844</v>
      </c>
      <c r="N24" s="78">
        <f>IFERROR((s_DL/(Rad_Spec!AV24*s_GSF_s*s_Fam*s_Foffset*acf!D24*s_ET_w*(1/24)*s_EF_w*(1/365)))*1,".")</f>
        <v>5117.7018954742744</v>
      </c>
      <c r="O24" s="78">
        <f>IFERROR((s_DL/(Rad_Spec!AZ24*s_GSF_s*s_Fam*s_Foffset*acf!E24*s_ET_w*(1/24)*s_EF_w*(1/365)))*1,".")</f>
        <v>24863.874159443145</v>
      </c>
      <c r="P24" s="78">
        <f>IFERROR((s_DL/(Rad_Spec!BA24*s_GSF_s*s_Fam*s_Foffset*acf!F24*s_ET_w*(1/24)*s_EF_w*(1/365)))*1,".")</f>
        <v>8851.6206391472115</v>
      </c>
      <c r="Q24" s="78">
        <f>IFERROR((s_DL/(Rad_Spec!BB24*s_GSF_s*s_Fam*s_Foffset*acf!G24*s_ET_w*(1/24)*s_EF_w*(1/365)))*1,".")</f>
        <v>5470.6763056885629</v>
      </c>
      <c r="R24" s="78">
        <f>IFERROR((s_DL/(Rad_Spec!AY24*s_GSF_s*s_Fam*s_Foffset*acf!C24*s_ET_w*(1/24)*s_EF_w*(1/365)))*1,".")</f>
        <v>26547.730705319227</v>
      </c>
    </row>
    <row r="25" spans="1:18">
      <c r="A25" s="82" t="s">
        <v>32</v>
      </c>
      <c r="B25" s="85" t="s">
        <v>10</v>
      </c>
      <c r="C25" s="78" t="str">
        <f>IFERROR((s_DL/(k_decay*Rad_Spec!V25*s_IFD_w*s_EF_w))*1,".")</f>
        <v>.</v>
      </c>
      <c r="D25" s="78">
        <f>IFERROR((s_DL/(k_decay*Rad_Spec!AN25*s_IRA_w*(1/s_PEFm_up)*s_SLF*s_ET_w*s_EF_w))*1,".")</f>
        <v>0.35033291684250306</v>
      </c>
      <c r="E25" s="78">
        <f>IFERROR((s_DL/(k_decay*Rad_Spec!AN25*s_IRA_w*(1/s_PEF)*s_SLF*s_ET_w*s_EF_w))*1,".")</f>
        <v>291.87131626722265</v>
      </c>
      <c r="F25" s="78">
        <f>IFERROR((s_DL/(k_decay*Rad_Spec!AY25*s_GSF_s*s_Fam*s_Foffset*acf!C25*s_ET_w*(1/24)*s_EF_w*(1/365)))*1,".")</f>
        <v>58712.784869654701</v>
      </c>
      <c r="G25" s="78">
        <f t="shared" si="2"/>
        <v>290.42755113466882</v>
      </c>
      <c r="H25" s="78">
        <f t="shared" si="3"/>
        <v>0.35033082645587665</v>
      </c>
      <c r="I25" s="86">
        <f>IFERROR((s_DL/(Rad_Spec!AV25*s_GSF_s*s_Fam*s_Foffset*Fsurf!C25*s_EF_w*(1/365)*s_ET_w*(1/24)))*1,".")</f>
        <v>9358.4563324222981</v>
      </c>
      <c r="J25" s="78">
        <f>IFERROR((s_DL/(Rad_Spec!AZ25*s_GSF_s*s_Fam*s_Foffset*Fsurf!C25*s_EF_w*(1/365)*s_ET_w*(1/24)))*1,".")</f>
        <v>45206.102622717888</v>
      </c>
      <c r="K25" s="78">
        <f>IFERROR((s_DL/(Rad_Spec!BA25*s_GSF_s*s_Fam*s_Foffset*Fsurf!C25*s_EF_w*(1/365)*s_ET_w*(1/24)))*1,".")</f>
        <v>15852.362881071944</v>
      </c>
      <c r="L25" s="78">
        <f>IFERROR((s_DL/(Rad_Spec!BB25*s_GSF_s*s_Fam*s_Foffset*Fsurf!C25*s_EF_w*(1/365)*s_ET_w*(1/24)))*1,".")</f>
        <v>10258.307902847517</v>
      </c>
      <c r="M25" s="78">
        <f>IFERROR((s_DL/(Rad_Spec!AY25*s_GSF_s*s_Fam*s_Foffset*Fsurf!C25*s_EF_w*(1/365)*s_ET_w*(1/24)))*1,".")</f>
        <v>45827.745267575294</v>
      </c>
      <c r="N25" s="78">
        <f>IFERROR((s_DL/(Rad_Spec!AV25*s_GSF_s*s_Fam*s_Foffset*acf!D25*s_ET_w*(1/24)*s_EF_w*(1/365)))*1,".")</f>
        <v>9912.2965433242061</v>
      </c>
      <c r="O25" s="78">
        <f>IFERROR((s_DL/(Rad_Spec!AZ25*s_GSF_s*s_Fam*s_Foffset*acf!E25*s_ET_w*(1/24)*s_EF_w*(1/365)))*1,".")</f>
        <v>48069.564431558902</v>
      </c>
      <c r="P25" s="78">
        <f>IFERROR((s_DL/(Rad_Spec!BA25*s_GSF_s*s_Fam*s_Foffset*acf!F25*s_ET_w*(1/24)*s_EF_w*(1/365)))*1,".")</f>
        <v>16993.109600980093</v>
      </c>
      <c r="Q25" s="78">
        <f>IFERROR((s_DL/(Rad_Spec!BB25*s_GSF_s*s_Fam*s_Foffset*acf!G25*s_ET_w*(1/24)*s_EF_w*(1/365)))*1,".")</f>
        <v>11141.469303221897</v>
      </c>
      <c r="R25" s="78">
        <f>IFERROR((s_DL/(Rad_Spec!AY25*s_GSF_s*s_Fam*s_Foffset*acf!C25*s_ET_w*(1/24)*s_EF_w*(1/365)))*1,".")</f>
        <v>51948.88814745874</v>
      </c>
    </row>
    <row r="26" spans="1:18">
      <c r="A26" s="75" t="s">
        <v>33</v>
      </c>
      <c r="B26" s="76" t="s">
        <v>8</v>
      </c>
      <c r="C26" s="78">
        <f>IFERROR((s_DL/(k_decay*Rad_Spec!V26*s_IFD_w*s_EF_w))*1,".")</f>
        <v>8.2596698900991528E-2</v>
      </c>
      <c r="D26" s="78">
        <f>IFERROR((s_DL/(k_decay*Rad_Spec!AN26*s_IRA_w*(1/s_PEFm_up)*s_SLF*s_ET_w*s_EF_w))*1,".")</f>
        <v>8.2143569189847676E-6</v>
      </c>
      <c r="E26" s="78">
        <f>IFERROR((s_DL/(k_decay*Rad_Spec!AN26*s_IRA_w*(1/s_PEF)*s_SLF*s_ET_w*s_EF_w))*1,".")</f>
        <v>6.8435909130134531E-3</v>
      </c>
      <c r="F26" s="78">
        <f>IFERROR((s_DL/(k_decay*Rad_Spec!AY26*s_GSF_s*s_Fam*s_Foffset*acf!C26*s_ET_w*(1/24)*s_EF_w*(1/365)))*1,".")</f>
        <v>254.63361649859843</v>
      </c>
      <c r="G26" s="78">
        <f t="shared" si="2"/>
        <v>6.3197915614093807E-3</v>
      </c>
      <c r="H26" s="78">
        <f t="shared" si="3"/>
        <v>8.2135398060292684E-6</v>
      </c>
      <c r="I26" s="86">
        <f>IFERROR((s_DL/(Rad_Spec!AV26*s_GSF_s*s_Fam*s_Foffset*Fsurf!C26*s_EF_w*(1/365)*s_ET_w*(1/24)))*1,".")</f>
        <v>59.151801413822049</v>
      </c>
      <c r="J26" s="78">
        <f>IFERROR((s_DL/(Rad_Spec!AZ26*s_GSF_s*s_Fam*s_Foffset*Fsurf!C26*s_EF_w*(1/365)*s_ET_w*(1/24)))*1,".")</f>
        <v>198.46138164986044</v>
      </c>
      <c r="K26" s="78">
        <f>IFERROR((s_DL/(Rad_Spec!BA26*s_GSF_s*s_Fam*s_Foffset*Fsurf!C26*s_EF_w*(1/365)*s_ET_w*(1/24)))*1,".")</f>
        <v>77.857926647252953</v>
      </c>
      <c r="L26" s="78">
        <f>IFERROR((s_DL/(Rad_Spec!BB26*s_GSF_s*s_Fam*s_Foffset*Fsurf!C26*s_EF_w*(1/365)*s_ET_w*(1/24)))*1,".")</f>
        <v>59.930114590319711</v>
      </c>
      <c r="M26" s="78">
        <f>IFERROR((s_DL/(Rad_Spec!AY26*s_GSF_s*s_Fam*s_Foffset*Fsurf!C26*s_EF_w*(1/365)*s_ET_w*(1/24)))*1,".")</f>
        <v>187.82325137357012</v>
      </c>
      <c r="N26" s="78">
        <f>IFERROR((s_DL/(Rad_Spec!AV26*s_GSF_s*s_Fam*s_Foffset*acf!D26*s_ET_w*(1/24)*s_EF_w*(1/365)))*1,".")</f>
        <v>72.738608044690736</v>
      </c>
      <c r="O26" s="78">
        <f>IFERROR((s_DL/(Rad_Spec!AZ26*s_GSF_s*s_Fam*s_Foffset*acf!E26*s_ET_w*(1/24)*s_EF_w*(1/365)))*1,".")</f>
        <v>252.48912088735651</v>
      </c>
      <c r="P26" s="78">
        <f>IFERROR((s_DL/(Rad_Spec!BA26*s_GSF_s*s_Fam*s_Foffset*acf!F26*s_ET_w*(1/24)*s_EF_w*(1/365)))*1,".")</f>
        <v>100.02096404665996</v>
      </c>
      <c r="Q26" s="78">
        <f>IFERROR((s_DL/(Rad_Spec!BB26*s_GSF_s*s_Fam*s_Foffset*acf!G26*s_ET_w*(1/24)*s_EF_w*(1/365)))*1,".")</f>
        <v>76.253579551857968</v>
      </c>
      <c r="R26" s="78">
        <f>IFERROR((s_DL/(Rad_Spec!AY26*s_GSF_s*s_Fam*s_Foffset*acf!C26*s_ET_w*(1/24)*s_EF_w*(1/365)))*1,".")</f>
        <v>225.29902629274466</v>
      </c>
    </row>
    <row r="27" spans="1:18">
      <c r="A27" s="75" t="s">
        <v>34</v>
      </c>
      <c r="B27" s="85" t="s">
        <v>8</v>
      </c>
      <c r="C27" s="78" t="str">
        <f>IFERROR((s_DL/(k_decay*Rad_Spec!V27*s_IFD_w*s_EF_w))*1,".")</f>
        <v>.</v>
      </c>
      <c r="D27" s="78" t="str">
        <f>IFERROR((s_DL/(k_decay*Rad_Spec!AN27*s_IRA_w*(1/s_PEFm_up)*s_SLF*s_ET_w*s_EF_w))*1,".")</f>
        <v>.</v>
      </c>
      <c r="E27" s="78" t="str">
        <f>IFERROR((s_DL/(k_decay*Rad_Spec!AN27*s_IRA_w*(1/s_PEF)*s_SLF*s_ET_w*s_EF_w))*1,".")</f>
        <v>.</v>
      </c>
      <c r="F27" s="78">
        <f>IFERROR((s_DL/(k_decay*Rad_Spec!AY27*s_GSF_s*s_Fam*s_Foffset*acf!C27*s_ET_w*(1/24)*s_EF_w*(1/365)))*1,".")</f>
        <v>333.87019743955045</v>
      </c>
      <c r="G27" s="78">
        <f t="shared" si="2"/>
        <v>333.87019743955045</v>
      </c>
      <c r="H27" s="78">
        <f t="shared" si="3"/>
        <v>333.87019743955045</v>
      </c>
      <c r="I27" s="86">
        <f>IFERROR((s_DL/(Rad_Spec!AV27*s_GSF_s*s_Fam*s_Foffset*Fsurf!C27*s_EF_w*(1/365)*s_ET_w*(1/24)))*1,".")</f>
        <v>1432.1534736657281</v>
      </c>
      <c r="J27" s="78">
        <f>IFERROR((s_DL/(Rad_Spec!AZ27*s_GSF_s*s_Fam*s_Foffset*Fsurf!C27*s_EF_w*(1/365)*s_ET_w*(1/24)))*1,".")</f>
        <v>2412.7905812496506</v>
      </c>
      <c r="K27" s="78">
        <f>IFERROR((s_DL/(Rad_Spec!BA27*s_GSF_s*s_Fam*s_Foffset*Fsurf!C27*s_EF_w*(1/365)*s_ET_w*(1/24)))*1,".")</f>
        <v>1730.7296395536366</v>
      </c>
      <c r="L27" s="78">
        <f>IFERROR((s_DL/(Rad_Spec!BB27*s_GSF_s*s_Fam*s_Foffset*Fsurf!C27*s_EF_w*(1/365)*s_ET_w*(1/24)))*1,".")</f>
        <v>1468.6551364128309</v>
      </c>
      <c r="M27" s="78">
        <f>IFERROR((s_DL/(Rad_Spec!AY27*s_GSF_s*s_Fam*s_Foffset*Fsurf!C27*s_EF_w*(1/365)*s_ET_w*(1/24)))*1,".")</f>
        <v>255.77412110574161</v>
      </c>
      <c r="N27" s="78">
        <f>IFERROR((s_DL/(Rad_Spec!AV27*s_GSF_s*s_Fam*s_Foffset*acf!D27*s_ET_w*(1/24)*s_EF_w*(1/365)))*1,".")</f>
        <v>1610.2380900169651</v>
      </c>
      <c r="O27" s="78">
        <f>IFERROR((s_DL/(Rad_Spec!AZ27*s_GSF_s*s_Fam*s_Foffset*acf!E27*s_ET_w*(1/24)*s_EF_w*(1/365)))*1,".")</f>
        <v>2873.8113668374804</v>
      </c>
      <c r="P27" s="78">
        <f>IFERROR((s_DL/(Rad_Spec!BA27*s_GSF_s*s_Fam*s_Foffset*acf!F27*s_ET_w*(1/24)*s_EF_w*(1/365)))*1,".")</f>
        <v>2085.2856314906394</v>
      </c>
      <c r="Q27" s="78">
        <f>IFERROR((s_DL/(Rad_Spec!BB27*s_GSF_s*s_Fam*s_Foffset*acf!G27*s_ET_w*(1/24)*s_EF_w*(1/365)))*1,".")</f>
        <v>1755.3537712173918</v>
      </c>
      <c r="R27" s="78">
        <f>IFERROR((s_DL/(Rad_Spec!AY27*s_GSF_s*s_Fam*s_Foffset*acf!C27*s_ET_w*(1/24)*s_EF_w*(1/365)))*1,".")</f>
        <v>295.40730491769602</v>
      </c>
    </row>
    <row r="28" spans="1:18">
      <c r="A28" s="75" t="s">
        <v>35</v>
      </c>
      <c r="B28" s="76" t="s">
        <v>8</v>
      </c>
      <c r="C28" s="78" t="str">
        <f>IFERROR((s_DL/(k_decay*Rad_Spec!V28*s_IFD_w*s_EF_w))*1,".")</f>
        <v>.</v>
      </c>
      <c r="D28" s="78" t="str">
        <f>IFERROR((s_DL/(k_decay*Rad_Spec!AN28*s_IRA_w*(1/s_PEFm_up)*s_SLF*s_ET_w*s_EF_w))*1,".")</f>
        <v>.</v>
      </c>
      <c r="E28" s="78" t="str">
        <f>IFERROR((s_DL/(k_decay*Rad_Spec!AN28*s_IRA_w*(1/s_PEF)*s_SLF*s_ET_w*s_EF_w))*1,".")</f>
        <v>.</v>
      </c>
      <c r="F28" s="78">
        <f>IFERROR((s_DL/(k_decay*Rad_Spec!AY28*s_GSF_s*s_Fam*s_Foffset*acf!C28*s_ET_w*(1/24)*s_EF_w*(1/365)))*1,".")</f>
        <v>10.980902711679503</v>
      </c>
      <c r="G28" s="78">
        <f t="shared" si="2"/>
        <v>10.980902711679503</v>
      </c>
      <c r="H28" s="78">
        <f t="shared" si="3"/>
        <v>10.980902711679503</v>
      </c>
      <c r="I28" s="86">
        <f>IFERROR((s_DL/(Rad_Spec!AV28*s_GSF_s*s_Fam*s_Foffset*Fsurf!C28*s_EF_w*(1/365)*s_ET_w*(1/24)))*1,".")</f>
        <v>1.6265777187777981</v>
      </c>
      <c r="J28" s="78">
        <f>IFERROR((s_DL/(Rad_Spec!AZ28*s_GSF_s*s_Fam*s_Foffset*Fsurf!C28*s_EF_w*(1/365)*s_ET_w*(1/24)))*1,".")</f>
        <v>8.8945400653801823</v>
      </c>
      <c r="K28" s="78">
        <f>IFERROR((s_DL/(Rad_Spec!BA28*s_GSF_s*s_Fam*s_Foffset*Fsurf!C28*s_EF_w*(1/365)*s_ET_w*(1/24)))*1,".")</f>
        <v>3.0958896360163064</v>
      </c>
      <c r="L28" s="78">
        <f>IFERROR((s_DL/(Rad_Spec!BB28*s_GSF_s*s_Fam*s_Foffset*Fsurf!C28*s_EF_w*(1/365)*s_ET_w*(1/24)))*1,".")</f>
        <v>1.9355993924661536</v>
      </c>
      <c r="M28" s="78">
        <f>IFERROR((s_DL/(Rad_Spec!AY28*s_GSF_s*s_Fam*s_Foffset*Fsurf!C28*s_EF_w*(1/365)*s_ET_w*(1/24)))*1,".")</f>
        <v>8.8655367035733477</v>
      </c>
      <c r="N28" s="78">
        <f>IFERROR((s_DL/(Rad_Spec!AV28*s_GSF_s*s_Fam*s_Foffset*acf!D28*s_ET_w*(1/24)*s_EF_w*(1/365)))*1,".")</f>
        <v>1.6421182702310895</v>
      </c>
      <c r="O28" s="78">
        <f>IFERROR((s_DL/(Rad_Spec!AZ28*s_GSF_s*s_Fam*s_Foffset*acf!E28*s_ET_w*(1/24)*s_EF_w*(1/365)))*1,".")</f>
        <v>9.08739532936535</v>
      </c>
      <c r="P28" s="78">
        <f>IFERROR((s_DL/(Rad_Spec!BA28*s_GSF_s*s_Fam*s_Foffset*acf!F28*s_ET_w*(1/24)*s_EF_w*(1/365)))*1,".")</f>
        <v>3.1265745598423083</v>
      </c>
      <c r="Q28" s="78">
        <f>IFERROR((s_DL/(Rad_Spec!BB28*s_GSF_s*s_Fam*s_Foffset*acf!G28*s_ET_w*(1/24)*s_EF_w*(1/365)))*1,".")</f>
        <v>2.0148304468732583</v>
      </c>
      <c r="R28" s="78">
        <f>IFERROR((s_DL/(Rad_Spec!AY28*s_GSF_s*s_Fam*s_Foffset*acf!C28*s_ET_w*(1/24)*s_EF_w*(1/365)))*1,".")</f>
        <v>9.7158683239703691</v>
      </c>
    </row>
    <row r="29" spans="1:18">
      <c r="A29" s="75" t="s">
        <v>36</v>
      </c>
      <c r="B29" s="85" t="s">
        <v>8</v>
      </c>
      <c r="C29" s="78" t="str">
        <f>IFERROR((s_DL/(k_decay*Rad_Spec!V29*s_IFD_w*s_EF_w))*1,".")</f>
        <v>.</v>
      </c>
      <c r="D29" s="78" t="str">
        <f>IFERROR((s_DL/(k_decay*Rad_Spec!AN29*s_IRA_w*(1/s_PEFm_up)*s_SLF*s_ET_w*s_EF_w))*1,".")</f>
        <v>.</v>
      </c>
      <c r="E29" s="78" t="str">
        <f>IFERROR((s_DL/(k_decay*Rad_Spec!AN29*s_IRA_w*(1/s_PEF)*s_SLF*s_ET_w*s_EF_w))*1,".")</f>
        <v>.</v>
      </c>
      <c r="F29" s="78">
        <f>IFERROR((s_DL/(k_decay*Rad_Spec!AY29*s_GSF_s*s_Fam*s_Foffset*acf!C29*s_ET_w*(1/24)*s_EF_w*(1/365)))*1,".")</f>
        <v>8.3515536452584609</v>
      </c>
      <c r="G29" s="78">
        <f t="shared" si="2"/>
        <v>8.3515536452584609</v>
      </c>
      <c r="H29" s="78">
        <f t="shared" si="3"/>
        <v>8.3515536452584609</v>
      </c>
      <c r="I29" s="86" t="str">
        <f>IFERROR((s_DL/(Rad_Spec!AV29*s_GSF_s*s_Fam*s_Foffset*Fsurf!C29*s_EF_w*(1/365)*s_ET_w*(1/24)))*1,".")</f>
        <v>.</v>
      </c>
      <c r="J29" s="78" t="str">
        <f>IFERROR((s_DL/(Rad_Spec!AZ29*s_GSF_s*s_Fam*s_Foffset*Fsurf!C29*s_EF_w*(1/365)*s_ET_w*(1/24)))*1,".")</f>
        <v>.</v>
      </c>
      <c r="K29" s="78" t="str">
        <f>IFERROR((s_DL/(Rad_Spec!BA29*s_GSF_s*s_Fam*s_Foffset*Fsurf!C29*s_EF_w*(1/365)*s_ET_w*(1/24)))*1,".")</f>
        <v>.</v>
      </c>
      <c r="L29" s="78" t="str">
        <f>IFERROR((s_DL/(Rad_Spec!BB29*s_GSF_s*s_Fam*s_Foffset*Fsurf!C29*s_EF_w*(1/365)*s_ET_w*(1/24)))*1,".")</f>
        <v>.</v>
      </c>
      <c r="M29" s="78" t="str">
        <f>IFERROR((s_DL/(Rad_Spec!AY29*s_GSF_s*s_Fam*s_Foffset*Fsurf!C29*s_EF_w*(1/365)*s_ET_w*(1/24)))*1,".")</f>
        <v>.</v>
      </c>
      <c r="N29" s="78">
        <f>IFERROR((s_DL/(Rad_Spec!AV29*s_GSF_s*s_Fam*s_Foffset*acf!D29*s_ET_w*(1/24)*s_EF_w*(1/365)))*1,".")</f>
        <v>1.2646831805072474</v>
      </c>
      <c r="O29" s="78">
        <f>IFERROR((s_DL/(Rad_Spec!AZ29*s_GSF_s*s_Fam*s_Foffset*acf!E29*s_ET_w*(1/24)*s_EF_w*(1/365)))*1,".")</f>
        <v>6.9092113572078802</v>
      </c>
      <c r="P29" s="78">
        <f>IFERROR((s_DL/(Rad_Spec!BA29*s_GSF_s*s_Fam*s_Foffset*acf!F29*s_ET_w*(1/24)*s_EF_w*(1/365)))*1,".")</f>
        <v>2.3993896042633467</v>
      </c>
      <c r="Q29" s="78">
        <f>IFERROR((s_DL/(Rad_Spec!BB29*s_GSF_s*s_Fam*s_Foffset*acf!G29*s_ET_w*(1/24)*s_EF_w*(1/365)))*1,".")</f>
        <v>1.5075598453012389</v>
      </c>
      <c r="R29" s="78">
        <f>IFERROR((s_DL/(Rad_Spec!AY29*s_GSF_s*s_Fam*s_Foffset*acf!C29*s_ET_w*(1/24)*s_EF_w*(1/365)))*1,".")</f>
        <v>7.389428505873302</v>
      </c>
    </row>
    <row r="30" spans="1:18">
      <c r="A30" s="75" t="s">
        <v>37</v>
      </c>
      <c r="B30" s="76" t="s">
        <v>8</v>
      </c>
      <c r="C30" s="78">
        <f>IFERROR((s_DL/(k_decay*Rad_Spec!V30*s_IFD_w*s_EF_w))*1,".")</f>
        <v>0.80499517092958528</v>
      </c>
      <c r="D30" s="78">
        <f>IFERROR((s_DL/(k_decay*Rad_Spec!AN30*s_IRA_w*(1/s_PEFm_up)*s_SLF*s_ET_w*s_EF_w))*1,".")</f>
        <v>6.0212033726538847E-5</v>
      </c>
      <c r="E30" s="78">
        <f>IFERROR((s_DL/(k_decay*Rad_Spec!AN30*s_IRA_w*(1/s_PEF)*s_SLF*s_ET_w*s_EF_w))*1,".")</f>
        <v>5.0164185818690858E-2</v>
      </c>
      <c r="F30" s="78">
        <f>IFERROR((s_DL/(k_decay*Rad_Spec!AY30*s_GSF_s*s_Fam*s_Foffset*acf!C30*s_ET_w*(1/24)*s_EF_w*(1/365)))*1,".")</f>
        <v>40437.694720939318</v>
      </c>
      <c r="G30" s="78">
        <f t="shared" si="2"/>
        <v>4.7221467978630985E-2</v>
      </c>
      <c r="H30" s="78">
        <f t="shared" si="3"/>
        <v>6.0207530233674141E-5</v>
      </c>
      <c r="I30" s="86">
        <f>IFERROR((s_DL/(Rad_Spec!AV30*s_GSF_s*s_Fam*s_Foffset*Fsurf!C30*s_EF_w*(1/365)*s_ET_w*(1/24)))*1,".")</f>
        <v>17932.569419894564</v>
      </c>
      <c r="J30" s="78">
        <f>IFERROR((s_DL/(Rad_Spec!AZ30*s_GSF_s*s_Fam*s_Foffset*Fsurf!C30*s_EF_w*(1/365)*s_ET_w*(1/24)))*1,".")</f>
        <v>60847.063135090539</v>
      </c>
      <c r="K30" s="78">
        <f>IFERROR((s_DL/(Rad_Spec!BA30*s_GSF_s*s_Fam*s_Foffset*Fsurf!C30*s_EF_w*(1/365)*s_ET_w*(1/24)))*1,".")</f>
        <v>25136.251152672728</v>
      </c>
      <c r="L30" s="78">
        <f>IFERROR((s_DL/(Rad_Spec!BB30*s_GSF_s*s_Fam*s_Foffset*Fsurf!C30*s_EF_w*(1/365)*s_ET_w*(1/24)))*1,".")</f>
        <v>18535.344862580103</v>
      </c>
      <c r="M30" s="78">
        <f>IFERROR((s_DL/(Rad_Spec!AY30*s_GSF_s*s_Fam*s_Foffset*Fsurf!C30*s_EF_w*(1/365)*s_ET_w*(1/24)))*1,".")</f>
        <v>29618.498035329019</v>
      </c>
      <c r="N30" s="78">
        <f>IFERROR((s_DL/(Rad_Spec!AV30*s_GSF_s*s_Fam*s_Foffset*acf!D30*s_ET_w*(1/24)*s_EF_w*(1/365)))*1,".")</f>
        <v>21662.543859232632</v>
      </c>
      <c r="O30" s="78">
        <f>IFERROR((s_DL/(Rad_Spec!AZ30*s_GSF_s*s_Fam*s_Foffset*acf!E30*s_ET_w*(1/24)*s_EF_w*(1/365)))*1,".")</f>
        <v>75018.783241770579</v>
      </c>
      <c r="P30" s="78">
        <f>IFERROR((s_DL/(Rad_Spec!BA30*s_GSF_s*s_Fam*s_Foffset*acf!F30*s_ET_w*(1/24)*s_EF_w*(1/365)))*1,".")</f>
        <v>31270.353351577793</v>
      </c>
      <c r="Q30" s="78">
        <f>IFERROR((s_DL/(Rad_Spec!BB30*s_GSF_s*s_Fam*s_Foffset*acf!G30*s_ET_w*(1/24)*s_EF_w*(1/365)))*1,".")</f>
        <v>23293.547263109544</v>
      </c>
      <c r="R30" s="78">
        <f>IFERROR((s_DL/(Rad_Spec!AY30*s_GSF_s*s_Fam*s_Foffset*acf!C30*s_ET_w*(1/24)*s_EF_w*(1/365)))*1,".")</f>
        <v>35779.145626677448</v>
      </c>
    </row>
    <row r="31" spans="1:18">
      <c r="A31" s="87" t="s">
        <v>9</v>
      </c>
      <c r="B31" s="87" t="s">
        <v>8</v>
      </c>
      <c r="C31" s="88">
        <f>IFERROR(1/SUM(1/C32,1/C33,1/C34,1/C35,1/C36,1/C37,1/C38,1/C41,1/C44),0)</f>
        <v>4.1190187261298569E-2</v>
      </c>
      <c r="D31" s="88">
        <f t="shared" ref="D31:E31" si="4">IFERROR(1/SUM(1/D32,1/D33,1/D34,1/D35,1/D36,1/D37,1/D38,1/D41,1/D44),0)</f>
        <v>2.8962946985792407E-6</v>
      </c>
      <c r="E31" s="88">
        <f t="shared" si="4"/>
        <v>2.4129772149048116E-3</v>
      </c>
      <c r="F31" s="88">
        <f>IFERROR(1/SUM(1/F32,1/F33,1/F34,1/F35,1/F36,1/F37,1/F38,1/F39,1/F40,1/F41,1/F42,1/F43,1/F44),0)</f>
        <v>35.388275469427811</v>
      </c>
      <c r="G31" s="89">
        <f>IFERROR(1/SUM(1/G32,1/G33,1/G34,1/G35,1/G36,1/G37,1/G38,1/G39,1/G40,1/G41,1/G42,1/G43,1/G44),0)</f>
        <v>2.2792974531135476E-3</v>
      </c>
      <c r="H31" s="89">
        <f t="shared" ref="H31" si="5">IFERROR(1/SUM(1/H32,1/H33,1/H34,1/H35,1/H36,1/H37,1/H38,1/H39,1/H40,1/H41,1/H42,1/H43,1/H44),0)</f>
        <v>2.8960908224575469E-6</v>
      </c>
      <c r="I31" s="88">
        <f>IFERROR(1/SUM(1/I32,1/I33,1/I34,1/I35,1/I36,1/I37,1/I38,1/I39,1/I40,1/I41,,1/I43,1/I44),0)</f>
        <v>7.2716848619858592</v>
      </c>
      <c r="J31" s="88">
        <f t="shared" ref="J31:M31" si="6">IFERROR(1/SUM(1/J32,1/J33,1/J34,1/J35,1/J36,1/J37,1/J38,1/J39,1/J40,1/J41,,1/J43,1/J44),0)</f>
        <v>29.992429554531252</v>
      </c>
      <c r="K31" s="88">
        <f t="shared" si="6"/>
        <v>11.154267421678446</v>
      </c>
      <c r="L31" s="88">
        <f t="shared" si="6"/>
        <v>7.7536742927408646</v>
      </c>
      <c r="M31" s="88">
        <f t="shared" si="6"/>
        <v>26.9104342289064</v>
      </c>
      <c r="N31" s="88">
        <f t="shared" ref="N31:R31" si="7">IFERROR(1/SUM(1/N32,1/N33,1/N34,1/N35,1/N36,1/N37,1/N38,1/N39,1/N40,1/N41,1/N42,1/N43,1/N44),0)</f>
        <v>8.2734004705707598</v>
      </c>
      <c r="O31" s="88">
        <f t="shared" si="7"/>
        <v>34.826431078388211</v>
      </c>
      <c r="P31" s="88">
        <f t="shared" si="7"/>
        <v>12.910328188700845</v>
      </c>
      <c r="Q31" s="88">
        <f t="shared" si="7"/>
        <v>9.2453487930258955</v>
      </c>
      <c r="R31" s="88">
        <f t="shared" si="7"/>
        <v>31.311435289163381</v>
      </c>
    </row>
    <row r="32" spans="1:18">
      <c r="A32" s="90" t="s">
        <v>339</v>
      </c>
      <c r="B32" s="84">
        <v>1</v>
      </c>
      <c r="C32" s="91">
        <f>IFERROR(C3/$B32,0)</f>
        <v>0.20203800368428806</v>
      </c>
      <c r="D32" s="91">
        <f>IFERROR(D3/$B32,0)</f>
        <v>6.3219566501870535E-6</v>
      </c>
      <c r="E32" s="91">
        <f>IFERROR(E3/$B32,0)</f>
        <v>5.2669838321357364E-3</v>
      </c>
      <c r="F32" s="91">
        <f>IFERROR(F3/$B32,0)</f>
        <v>895.65583753236285</v>
      </c>
      <c r="G32" s="92">
        <f t="shared" ref="G32:G44" si="8">(IF(AND(C32&lt;&gt;0,E32&lt;&gt;0,F32&lt;&gt;0),1/((1/C32)+(1/E32)+(1/F32)),IF(AND(C32&lt;&gt;0,E32&lt;&gt;0,F32=0), 1/((1/C32)+(1/E32)),IF(AND(C32&lt;&gt;0,E32=0,F32&lt;&gt;0),1/((1/C32)+(1/F32)),IF(AND(C32=0,E32&lt;&gt;0,F32&lt;&gt;0),1/((1/E32)+(1/F32)),IF(AND(C32&lt;&gt;0,E32=0,F32=0),1/(1/C32),IF(AND(C32=0,E32&lt;&gt;0,F32=0),1/(1/E32),IF(AND(C32=0,E32=0,F32&lt;&gt;0),1/(1/F32),IF(AND(C32=0,E32=0,F32=0),0)))))))))</f>
        <v>5.1331365103106028E-3</v>
      </c>
      <c r="H32" s="92">
        <f t="shared" ref="H32:H44" si="9">(IF(AND(C32&lt;&gt;0,D32&lt;&gt;0,F32&lt;&gt;0),1/((1/C32)+(1/D32)+(1/F32)),IF(AND(C32&lt;&gt;0,D32&lt;&gt;0,F32=0), 1/((1/C32)+(1/D32)),IF(AND(C32&lt;&gt;0,D32=0,F32&lt;&gt;0),1/((1/C32)+(1/F32)),IF(AND(C32=0,D32&lt;&gt;0,F32&lt;&gt;0),1/((1/D32)+(1/F32)),IF(AND(C32&lt;&gt;0,D32=0,F32=0),1/(1/C32),IF(AND(C32=0,D32&lt;&gt;0,F32=0),1/(1/D32),IF(AND(C32=0,D32=0,F32&lt;&gt;0),1/(1/F32),IF(AND(C32=0,D32=0,F32=0),0)))))))))</f>
        <v>6.3217587918652021E-6</v>
      </c>
      <c r="I32" s="91">
        <f t="shared" ref="I32:R32" si="10">IFERROR(I3/$B32,0)</f>
        <v>448.93249056440851</v>
      </c>
      <c r="J32" s="91">
        <f t="shared" si="10"/>
        <v>911.60781247262582</v>
      </c>
      <c r="K32" s="91">
        <f t="shared" si="10"/>
        <v>482.90576012063423</v>
      </c>
      <c r="L32" s="91">
        <f t="shared" si="10"/>
        <v>448.93249056440851</v>
      </c>
      <c r="M32" s="91">
        <f t="shared" si="10"/>
        <v>654.84720957490833</v>
      </c>
      <c r="N32" s="91">
        <f t="shared" si="10"/>
        <v>559.48612469170314</v>
      </c>
      <c r="O32" s="91">
        <f t="shared" si="10"/>
        <v>1168.1977561657636</v>
      </c>
      <c r="P32" s="91">
        <f t="shared" si="10"/>
        <v>639.76475655584102</v>
      </c>
      <c r="Q32" s="91">
        <f t="shared" si="10"/>
        <v>613.08491912862041</v>
      </c>
      <c r="R32" s="91">
        <f t="shared" si="10"/>
        <v>792.47347959873457</v>
      </c>
    </row>
    <row r="33" spans="1:18">
      <c r="A33" s="90" t="s">
        <v>340</v>
      </c>
      <c r="B33" s="84">
        <v>1</v>
      </c>
      <c r="C33" s="93">
        <f t="shared" ref="C33:F34" si="11">IFERROR(C13/$B33,0)</f>
        <v>0.38519395094948383</v>
      </c>
      <c r="D33" s="93">
        <f t="shared" si="11"/>
        <v>4.9220948205027767E-5</v>
      </c>
      <c r="E33" s="93">
        <f t="shared" si="11"/>
        <v>4.1007231264485376E-2</v>
      </c>
      <c r="F33" s="93">
        <f t="shared" si="11"/>
        <v>797.08386298463518</v>
      </c>
      <c r="G33" s="92">
        <f t="shared" si="8"/>
        <v>3.7059969970539272E-2</v>
      </c>
      <c r="H33" s="92">
        <f t="shared" si="9"/>
        <v>4.9214656406627112E-5</v>
      </c>
      <c r="I33" s="93">
        <f t="shared" ref="I33:R33" si="12">IFERROR(I13/$B33,0)</f>
        <v>249.47851358213657</v>
      </c>
      <c r="J33" s="93">
        <f t="shared" si="12"/>
        <v>746.35655313322547</v>
      </c>
      <c r="K33" s="93">
        <f t="shared" si="12"/>
        <v>313.15659572023435</v>
      </c>
      <c r="L33" s="93">
        <f t="shared" si="12"/>
        <v>250.17538093851127</v>
      </c>
      <c r="M33" s="93">
        <f t="shared" si="12"/>
        <v>586.54337092913875</v>
      </c>
      <c r="N33" s="93">
        <f t="shared" si="12"/>
        <v>301.27764495774636</v>
      </c>
      <c r="O33" s="93">
        <f t="shared" si="12"/>
        <v>932.82060372606259</v>
      </c>
      <c r="P33" s="93">
        <f t="shared" si="12"/>
        <v>398.61251251254691</v>
      </c>
      <c r="Q33" s="93">
        <f t="shared" si="12"/>
        <v>317.64923926166892</v>
      </c>
      <c r="R33" s="93">
        <f t="shared" si="12"/>
        <v>705.25730527448388</v>
      </c>
    </row>
    <row r="34" spans="1:18">
      <c r="A34" s="90" t="s">
        <v>341</v>
      </c>
      <c r="B34" s="84">
        <v>1</v>
      </c>
      <c r="C34" s="93">
        <f t="shared" si="11"/>
        <v>42.666410715936614</v>
      </c>
      <c r="D34" s="93">
        <f t="shared" si="11"/>
        <v>0.13600525161915572</v>
      </c>
      <c r="E34" s="93">
        <f t="shared" si="11"/>
        <v>113.30945480976223</v>
      </c>
      <c r="F34" s="93">
        <f t="shared" si="11"/>
        <v>102.23696868699537</v>
      </c>
      <c r="G34" s="92">
        <f t="shared" si="8"/>
        <v>23.784478115394023</v>
      </c>
      <c r="H34" s="92">
        <f t="shared" si="9"/>
        <v>0.13539355215378834</v>
      </c>
      <c r="I34" s="93">
        <f t="shared" ref="I34:R34" si="13">IFERROR(I14/$B34,0)</f>
        <v>17.92475816100448</v>
      </c>
      <c r="J34" s="93">
        <f t="shared" si="13"/>
        <v>76.921206281475904</v>
      </c>
      <c r="K34" s="93">
        <f t="shared" si="13"/>
        <v>27.674201693335526</v>
      </c>
      <c r="L34" s="93">
        <f t="shared" si="13"/>
        <v>18.932157359975658</v>
      </c>
      <c r="M34" s="93">
        <f t="shared" si="13"/>
        <v>77.278876307041699</v>
      </c>
      <c r="N34" s="93">
        <f t="shared" si="13"/>
        <v>21.207661730763412</v>
      </c>
      <c r="O34" s="93">
        <f t="shared" si="13"/>
        <v>90.511693334746582</v>
      </c>
      <c r="P34" s="93">
        <f t="shared" si="13"/>
        <v>32.449941265928452</v>
      </c>
      <c r="Q34" s="93">
        <f t="shared" si="13"/>
        <v>23.218282014088857</v>
      </c>
      <c r="R34" s="93">
        <f t="shared" si="13"/>
        <v>90.458949658866686</v>
      </c>
    </row>
    <row r="35" spans="1:18">
      <c r="A35" s="90" t="s">
        <v>342</v>
      </c>
      <c r="B35" s="84">
        <v>1</v>
      </c>
      <c r="C35" s="93">
        <f>IFERROR(C30/$B35,0)</f>
        <v>0.80499517092958528</v>
      </c>
      <c r="D35" s="93">
        <f>IFERROR(D30/$B35,0)</f>
        <v>6.0212033726538847E-5</v>
      </c>
      <c r="E35" s="93">
        <f>IFERROR(E30/$B35,0)</f>
        <v>5.0164185818690858E-2</v>
      </c>
      <c r="F35" s="93">
        <f>IFERROR(F30/$B35,0)</f>
        <v>40437.694720939318</v>
      </c>
      <c r="G35" s="92">
        <f t="shared" si="8"/>
        <v>4.7221467978630985E-2</v>
      </c>
      <c r="H35" s="92">
        <f t="shared" si="9"/>
        <v>6.0207530233674141E-5</v>
      </c>
      <c r="I35" s="93">
        <f t="shared" ref="I35:R35" si="14">IFERROR(I30/$B35,0)</f>
        <v>17932.569419894564</v>
      </c>
      <c r="J35" s="93">
        <f t="shared" si="14"/>
        <v>60847.063135090539</v>
      </c>
      <c r="K35" s="93">
        <f t="shared" si="14"/>
        <v>25136.251152672728</v>
      </c>
      <c r="L35" s="93">
        <f t="shared" si="14"/>
        <v>18535.344862580103</v>
      </c>
      <c r="M35" s="93">
        <f t="shared" si="14"/>
        <v>29618.498035329019</v>
      </c>
      <c r="N35" s="93">
        <f t="shared" si="14"/>
        <v>21662.543859232632</v>
      </c>
      <c r="O35" s="93">
        <f t="shared" si="14"/>
        <v>75018.783241770579</v>
      </c>
      <c r="P35" s="93">
        <f t="shared" si="14"/>
        <v>31270.353351577793</v>
      </c>
      <c r="Q35" s="93">
        <f t="shared" si="14"/>
        <v>23293.547263109544</v>
      </c>
      <c r="R35" s="93">
        <f t="shared" si="14"/>
        <v>35779.145626677448</v>
      </c>
    </row>
    <row r="36" spans="1:18">
      <c r="A36" s="90" t="s">
        <v>343</v>
      </c>
      <c r="B36" s="84">
        <v>1</v>
      </c>
      <c r="C36" s="93">
        <f>IFERROR(C26/$B36,0)</f>
        <v>8.2596698900991528E-2</v>
      </c>
      <c r="D36" s="93">
        <f>IFERROR(D26/$B36,0)</f>
        <v>8.2143569189847676E-6</v>
      </c>
      <c r="E36" s="93">
        <f>IFERROR(E26/$B36,0)</f>
        <v>6.8435909130134531E-3</v>
      </c>
      <c r="F36" s="93">
        <f>IFERROR(F26/$B36,0)</f>
        <v>254.63361649859843</v>
      </c>
      <c r="G36" s="92">
        <f t="shared" si="8"/>
        <v>6.3197915614093807E-3</v>
      </c>
      <c r="H36" s="92">
        <f t="shared" si="9"/>
        <v>8.2135398060292684E-6</v>
      </c>
      <c r="I36" s="93">
        <f t="shared" ref="I36:R36" si="15">IFERROR(I26/$B36,0)</f>
        <v>59.151801413822049</v>
      </c>
      <c r="J36" s="93">
        <f t="shared" si="15"/>
        <v>198.46138164986044</v>
      </c>
      <c r="K36" s="93">
        <f t="shared" si="15"/>
        <v>77.857926647252953</v>
      </c>
      <c r="L36" s="93">
        <f t="shared" si="15"/>
        <v>59.930114590319711</v>
      </c>
      <c r="M36" s="93">
        <f t="shared" si="15"/>
        <v>187.82325137357012</v>
      </c>
      <c r="N36" s="93">
        <f t="shared" si="15"/>
        <v>72.738608044690736</v>
      </c>
      <c r="O36" s="93">
        <f t="shared" si="15"/>
        <v>252.48912088735651</v>
      </c>
      <c r="P36" s="93">
        <f t="shared" si="15"/>
        <v>100.02096404665996</v>
      </c>
      <c r="Q36" s="93">
        <f t="shared" si="15"/>
        <v>76.253579551857968</v>
      </c>
      <c r="R36" s="93">
        <f t="shared" si="15"/>
        <v>225.29902629274466</v>
      </c>
    </row>
    <row r="37" spans="1:18">
      <c r="A37" s="90" t="s">
        <v>344</v>
      </c>
      <c r="B37" s="84">
        <v>1</v>
      </c>
      <c r="C37" s="93">
        <f>IFERROR(C22/$B37,0)</f>
        <v>0.41381277863046956</v>
      </c>
      <c r="D37" s="93">
        <f>IFERROR(D22/$B37,0)</f>
        <v>7.3743632269126041E-5</v>
      </c>
      <c r="E37" s="93">
        <f>IFERROR(E22/$B37,0)</f>
        <v>6.1437706769621382E-2</v>
      </c>
      <c r="F37" s="93">
        <f>IFERROR(F22/$B37,0)</f>
        <v>1772.0305239530294</v>
      </c>
      <c r="G37" s="92">
        <f t="shared" si="8"/>
        <v>5.3493771064380795E-2</v>
      </c>
      <c r="H37" s="92">
        <f t="shared" si="9"/>
        <v>7.3730490036371182E-5</v>
      </c>
      <c r="I37" s="93">
        <f t="shared" ref="I37:R37" si="16">IFERROR(I22/$B37,0)</f>
        <v>1909.7227290835633</v>
      </c>
      <c r="J37" s="93">
        <f t="shared" si="16"/>
        <v>2632.7680398059524</v>
      </c>
      <c r="K37" s="93">
        <f t="shared" si="16"/>
        <v>1917.7636668902308</v>
      </c>
      <c r="L37" s="93">
        <f t="shared" si="16"/>
        <v>1909.7227290835633</v>
      </c>
      <c r="M37" s="93">
        <f t="shared" si="16"/>
        <v>1323.300180131971</v>
      </c>
      <c r="N37" s="93">
        <f t="shared" si="16"/>
        <v>2573.1357635835925</v>
      </c>
      <c r="O37" s="93">
        <f t="shared" si="16"/>
        <v>3115.0792675493531</v>
      </c>
      <c r="P37" s="93">
        <f t="shared" si="16"/>
        <v>2349.6223341418322</v>
      </c>
      <c r="Q37" s="93">
        <f t="shared" si="16"/>
        <v>2333.2932625107678</v>
      </c>
      <c r="R37" s="93">
        <f t="shared" si="16"/>
        <v>1567.8870570879126</v>
      </c>
    </row>
    <row r="38" spans="1:18">
      <c r="A38" s="90" t="s">
        <v>345</v>
      </c>
      <c r="B38" s="84">
        <v>1</v>
      </c>
      <c r="C38" s="93">
        <f>IFERROR(C2/$B38,0)</f>
        <v>1.0677656153262893</v>
      </c>
      <c r="D38" s="93">
        <f>IFERROR(D2/$B38,0)</f>
        <v>6.755816420297929E-5</v>
      </c>
      <c r="E38" s="93">
        <f>IFERROR(E2/$B38,0)</f>
        <v>5.6284435068901503E-2</v>
      </c>
      <c r="F38" s="93">
        <f>IFERROR(F2/$B38,0)</f>
        <v>1486.2088149753049</v>
      </c>
      <c r="G38" s="92">
        <f t="shared" si="8"/>
        <v>5.3464187350800302E-2</v>
      </c>
      <c r="H38" s="92">
        <f t="shared" si="9"/>
        <v>6.7553886957680596E-5</v>
      </c>
      <c r="I38" s="93">
        <f t="shared" ref="I38:R38" si="17">IFERROR(I2/$B38,0)</f>
        <v>321.61124642772955</v>
      </c>
      <c r="J38" s="93">
        <f t="shared" si="17"/>
        <v>1165.3774998597623</v>
      </c>
      <c r="K38" s="93">
        <f t="shared" si="17"/>
        <v>446.1567781325856</v>
      </c>
      <c r="L38" s="93">
        <f t="shared" si="17"/>
        <v>330.96720996017257</v>
      </c>
      <c r="M38" s="93">
        <f t="shared" si="17"/>
        <v>1101.808433500147</v>
      </c>
      <c r="N38" s="93">
        <f t="shared" si="17"/>
        <v>399.82613430708449</v>
      </c>
      <c r="O38" s="93">
        <f t="shared" si="17"/>
        <v>1464.6842708315978</v>
      </c>
      <c r="P38" s="93">
        <f t="shared" si="17"/>
        <v>571.27665141692637</v>
      </c>
      <c r="Q38" s="93">
        <f t="shared" si="17"/>
        <v>422.70921145636294</v>
      </c>
      <c r="R38" s="93">
        <f t="shared" si="17"/>
        <v>1314.9929042596507</v>
      </c>
    </row>
    <row r="39" spans="1:18">
      <c r="A39" s="90" t="s">
        <v>346</v>
      </c>
      <c r="B39" s="84">
        <v>1</v>
      </c>
      <c r="C39" s="93">
        <f>IFERROR(C11/$B39,0)</f>
        <v>0</v>
      </c>
      <c r="D39" s="93">
        <f>IFERROR(D11/$B39,0)</f>
        <v>0</v>
      </c>
      <c r="E39" s="93">
        <f>IFERROR(E11/$B39,0)</f>
        <v>0</v>
      </c>
      <c r="F39" s="93">
        <f>IFERROR(F11/$B39,0)</f>
        <v>771.45425500379372</v>
      </c>
      <c r="G39" s="92">
        <f t="shared" si="8"/>
        <v>771.45425500379383</v>
      </c>
      <c r="H39" s="92">
        <f t="shared" si="9"/>
        <v>771.45425500379383</v>
      </c>
      <c r="I39" s="93">
        <f t="shared" ref="I39:R39" si="18">IFERROR(I11/$B39,0)</f>
        <v>140.48934896949322</v>
      </c>
      <c r="J39" s="93">
        <f t="shared" si="18"/>
        <v>585.78307494297462</v>
      </c>
      <c r="K39" s="93">
        <f t="shared" si="18"/>
        <v>209.55838036662897</v>
      </c>
      <c r="L39" s="93">
        <f t="shared" si="18"/>
        <v>146.01881314176188</v>
      </c>
      <c r="M39" s="93">
        <f t="shared" si="18"/>
        <v>595.0356834802551</v>
      </c>
      <c r="N39" s="93">
        <f t="shared" si="18"/>
        <v>181.5122388685852</v>
      </c>
      <c r="O39" s="93">
        <f t="shared" si="18"/>
        <v>699.81551353187365</v>
      </c>
      <c r="P39" s="93">
        <f t="shared" si="18"/>
        <v>245.42753853700907</v>
      </c>
      <c r="Q39" s="93">
        <f t="shared" si="18"/>
        <v>176.47325864789374</v>
      </c>
      <c r="R39" s="93">
        <f t="shared" si="18"/>
        <v>682.58030841228776</v>
      </c>
    </row>
    <row r="40" spans="1:18">
      <c r="A40" s="90" t="s">
        <v>347</v>
      </c>
      <c r="B40" s="84">
        <v>1</v>
      </c>
      <c r="C40" s="93">
        <f>IFERROR(C4/$B40,0)</f>
        <v>0</v>
      </c>
      <c r="D40" s="93">
        <f>IFERROR(D4/$B40,0)</f>
        <v>0</v>
      </c>
      <c r="E40" s="93">
        <f>IFERROR(E4/$B40,0)</f>
        <v>0</v>
      </c>
      <c r="F40" s="93">
        <f>IFERROR(F4/$B40,0)</f>
        <v>92752.517403910344</v>
      </c>
      <c r="G40" s="92">
        <f t="shared" si="8"/>
        <v>92752.517403910344</v>
      </c>
      <c r="H40" s="92">
        <f t="shared" si="9"/>
        <v>92752.517403910344</v>
      </c>
      <c r="I40" s="93">
        <f t="shared" ref="I40:R40" si="19">IFERROR(I4/$B40,0)</f>
        <v>16684.102595047756</v>
      </c>
      <c r="J40" s="93">
        <f t="shared" si="19"/>
        <v>73572.257971217521</v>
      </c>
      <c r="K40" s="93">
        <f t="shared" si="19"/>
        <v>26354.241661331649</v>
      </c>
      <c r="L40" s="93">
        <f t="shared" si="19"/>
        <v>17835.698902113349</v>
      </c>
      <c r="M40" s="93">
        <f t="shared" si="19"/>
        <v>74578.403229514835</v>
      </c>
      <c r="N40" s="93">
        <f t="shared" si="19"/>
        <v>19581.575079054383</v>
      </c>
      <c r="O40" s="93">
        <f t="shared" si="19"/>
        <v>81415.060670949315</v>
      </c>
      <c r="P40" s="93">
        <f t="shared" si="19"/>
        <v>29048.332661076125</v>
      </c>
      <c r="Q40" s="93">
        <f t="shared" si="19"/>
        <v>19965.241141720584</v>
      </c>
      <c r="R40" s="93">
        <f t="shared" si="19"/>
        <v>82067.136871603434</v>
      </c>
    </row>
    <row r="41" spans="1:18">
      <c r="A41" s="90" t="s">
        <v>348</v>
      </c>
      <c r="B41" s="94">
        <v>0.99987999999999999</v>
      </c>
      <c r="C41" s="93">
        <f>IFERROR(C8/$B41,0)</f>
        <v>208.18534967425771</v>
      </c>
      <c r="D41" s="93">
        <f>IFERROR(D8/$B41,0)</f>
        <v>1.7472066996866386E-2</v>
      </c>
      <c r="E41" s="93">
        <f>IFERROR(E8/$B41,0)</f>
        <v>14.556426036829091</v>
      </c>
      <c r="F41" s="93">
        <f>IFERROR(F8/$B41,0)</f>
        <v>132.35020725993729</v>
      </c>
      <c r="G41" s="92">
        <f t="shared" si="8"/>
        <v>12.336950963488215</v>
      </c>
      <c r="H41" s="92">
        <f t="shared" si="9"/>
        <v>1.7468294903126187E-2</v>
      </c>
      <c r="I41" s="93">
        <f t="shared" ref="I41:R41" si="20">IFERROR(I8/$B41,0)</f>
        <v>28.706992202851289</v>
      </c>
      <c r="J41" s="93">
        <f t="shared" si="20"/>
        <v>132.88268088867011</v>
      </c>
      <c r="K41" s="93">
        <f t="shared" si="20"/>
        <v>47.586365453375116</v>
      </c>
      <c r="L41" s="93">
        <f t="shared" si="20"/>
        <v>31.347694749701116</v>
      </c>
      <c r="M41" s="93">
        <f t="shared" si="20"/>
        <v>102.93285593300948</v>
      </c>
      <c r="N41" s="93">
        <f t="shared" si="20"/>
        <v>29.76550306451886</v>
      </c>
      <c r="O41" s="93">
        <f t="shared" si="20"/>
        <v>142.78149722870339</v>
      </c>
      <c r="P41" s="93">
        <f t="shared" si="20"/>
        <v>51.183121705155592</v>
      </c>
      <c r="Q41" s="93">
        <f t="shared" si="20"/>
        <v>35.421411737757701</v>
      </c>
      <c r="R41" s="93">
        <f t="shared" si="20"/>
        <v>117.1030488249416</v>
      </c>
    </row>
    <row r="42" spans="1:18">
      <c r="A42" s="90" t="s">
        <v>349</v>
      </c>
      <c r="B42" s="84">
        <v>0.97898250799999997</v>
      </c>
      <c r="C42" s="93">
        <f>IFERROR(C19/$B42,0)</f>
        <v>0</v>
      </c>
      <c r="D42" s="93">
        <f>IFERROR(D19/$B42,0)</f>
        <v>0</v>
      </c>
      <c r="E42" s="93">
        <f>IFERROR(E19/$B42,0)</f>
        <v>0</v>
      </c>
      <c r="F42" s="93">
        <f>IFERROR(F19/$B42,0)</f>
        <v>625908.17750603077</v>
      </c>
      <c r="G42" s="92">
        <f t="shared" si="8"/>
        <v>625908.17750603077</v>
      </c>
      <c r="H42" s="92">
        <f t="shared" si="9"/>
        <v>625908.17750603077</v>
      </c>
      <c r="I42" s="93">
        <f t="shared" ref="I42:R42" si="21">IFERROR(I19/$B42,0)</f>
        <v>0</v>
      </c>
      <c r="J42" s="93">
        <f t="shared" si="21"/>
        <v>0</v>
      </c>
      <c r="K42" s="93">
        <f t="shared" si="21"/>
        <v>0</v>
      </c>
      <c r="L42" s="93">
        <f t="shared" si="21"/>
        <v>0</v>
      </c>
      <c r="M42" s="93">
        <f t="shared" si="21"/>
        <v>0</v>
      </c>
      <c r="N42" s="93">
        <f t="shared" si="21"/>
        <v>100146.51412934427</v>
      </c>
      <c r="O42" s="93">
        <f t="shared" si="21"/>
        <v>515242.15849610348</v>
      </c>
      <c r="P42" s="93">
        <f t="shared" si="21"/>
        <v>180503.10091009794</v>
      </c>
      <c r="Q42" s="93">
        <f t="shared" si="21"/>
        <v>112502.54236818707</v>
      </c>
      <c r="R42" s="93">
        <f t="shared" si="21"/>
        <v>553801.59493415256</v>
      </c>
    </row>
    <row r="43" spans="1:18">
      <c r="A43" s="90" t="s">
        <v>350</v>
      </c>
      <c r="B43" s="84">
        <v>2.0897492E-2</v>
      </c>
      <c r="C43" s="93">
        <f>IFERROR(C28/$B43,0)</f>
        <v>0</v>
      </c>
      <c r="D43" s="93">
        <f>IFERROR(D28/$B43,0)</f>
        <v>0</v>
      </c>
      <c r="E43" s="93">
        <f>IFERROR(E28/$B43,0)</f>
        <v>0</v>
      </c>
      <c r="F43" s="93">
        <f>IFERROR(F28/$B43,0)</f>
        <v>525.46509943296087</v>
      </c>
      <c r="G43" s="92">
        <f t="shared" si="8"/>
        <v>525.46509943296087</v>
      </c>
      <c r="H43" s="92">
        <f t="shared" si="9"/>
        <v>525.46509943296087</v>
      </c>
      <c r="I43" s="93">
        <f t="shared" ref="I43:R43" si="22">IFERROR(I28/$B43,0)</f>
        <v>77.836025432037403</v>
      </c>
      <c r="J43" s="93">
        <f t="shared" si="22"/>
        <v>425.62715494185534</v>
      </c>
      <c r="K43" s="93">
        <f t="shared" si="22"/>
        <v>148.14646829467893</v>
      </c>
      <c r="L43" s="93">
        <f t="shared" si="22"/>
        <v>92.623525945895977</v>
      </c>
      <c r="M43" s="93">
        <f t="shared" si="22"/>
        <v>424.23926773477638</v>
      </c>
      <c r="N43" s="93">
        <f t="shared" si="22"/>
        <v>78.579681725974083</v>
      </c>
      <c r="O43" s="93">
        <f t="shared" si="22"/>
        <v>434.85578697029052</v>
      </c>
      <c r="P43" s="93">
        <f t="shared" si="22"/>
        <v>149.61482267069695</v>
      </c>
      <c r="Q43" s="93">
        <f t="shared" si="22"/>
        <v>96.414940456647059</v>
      </c>
      <c r="R43" s="93">
        <f t="shared" si="22"/>
        <v>464.92987407150912</v>
      </c>
    </row>
    <row r="44" spans="1:18">
      <c r="A44" s="90" t="s">
        <v>351</v>
      </c>
      <c r="B44" s="84">
        <v>0.99987999999999999</v>
      </c>
      <c r="C44" s="93">
        <f>IFERROR(C15/$B44,0)</f>
        <v>726.99645917994769</v>
      </c>
      <c r="D44" s="93">
        <f>IFERROR(D15/$B44,0)</f>
        <v>8.886223186085342</v>
      </c>
      <c r="E44" s="93">
        <f>IFERROR(E15/$B44,0)</f>
        <v>7403.3398897913003</v>
      </c>
      <c r="F44" s="93">
        <f>IFERROR(F15/$B44,0)</f>
        <v>6705.208208115283</v>
      </c>
      <c r="G44" s="92">
        <f t="shared" si="8"/>
        <v>602.50600721825538</v>
      </c>
      <c r="H44" s="92">
        <f t="shared" si="9"/>
        <v>8.767437801688196</v>
      </c>
      <c r="I44" s="93">
        <f t="shared" ref="I44:R44" si="23">IFERROR(I15/$B44,0)</f>
        <v>24673.277584221687</v>
      </c>
      <c r="J44" s="93">
        <f t="shared" si="23"/>
        <v>62932.473838236321</v>
      </c>
      <c r="K44" s="93">
        <f t="shared" si="23"/>
        <v>31170.316195740874</v>
      </c>
      <c r="L44" s="93">
        <f t="shared" si="23"/>
        <v>25046.173467106648</v>
      </c>
      <c r="M44" s="93">
        <f t="shared" si="23"/>
        <v>4980.8512107479855</v>
      </c>
      <c r="N44" s="93">
        <f t="shared" si="23"/>
        <v>29388.615078095161</v>
      </c>
      <c r="O44" s="93">
        <f t="shared" si="23"/>
        <v>74959.568838432591</v>
      </c>
      <c r="P44" s="93">
        <f t="shared" si="23"/>
        <v>37127.30995759357</v>
      </c>
      <c r="Q44" s="93">
        <f t="shared" si="23"/>
        <v>29832.775507487029</v>
      </c>
      <c r="R44" s="93">
        <f t="shared" si="23"/>
        <v>5932.7472199131571</v>
      </c>
    </row>
    <row r="45" spans="1:18">
      <c r="A45" s="87" t="s">
        <v>17</v>
      </c>
      <c r="B45" s="87" t="s">
        <v>8</v>
      </c>
      <c r="C45" s="88">
        <f>IFERROR(1/SUM(1/C46),0)</f>
        <v>3.0305700552643211</v>
      </c>
      <c r="D45" s="88">
        <f t="shared" ref="D45:E45" si="24">IFERROR(1/SUM(1/D46),0)</f>
        <v>1.4872516723821347E-2</v>
      </c>
      <c r="E45" s="88">
        <f t="shared" si="24"/>
        <v>12.390674195024362</v>
      </c>
      <c r="F45" s="88">
        <f>IFERROR(1/SUM(1/F46,1/F47),0)</f>
        <v>39.636648090355827</v>
      </c>
      <c r="G45" s="95">
        <f>IFERROR(1/SUM(1/G46,1/G47),0)</f>
        <v>2.2940727914772521</v>
      </c>
      <c r="H45" s="95">
        <f t="shared" ref="H45" si="25">IFERROR(1/SUM(1/H46,1/H47),0)</f>
        <v>1.4794362258836168E-2</v>
      </c>
      <c r="I45" s="88">
        <f>IFERROR(1/SUM(1/I46,1/I47),0)</f>
        <v>6.330875099838603</v>
      </c>
      <c r="J45" s="88">
        <f t="shared" ref="J45:R45" si="26">IFERROR(1/SUM(1/J46,1/J47),0)</f>
        <v>31.817753140179864</v>
      </c>
      <c r="K45" s="88">
        <f t="shared" si="26"/>
        <v>11.123756007812906</v>
      </c>
      <c r="L45" s="88">
        <f t="shared" si="26"/>
        <v>7.1170981866472323</v>
      </c>
      <c r="M45" s="88">
        <f t="shared" si="26"/>
        <v>31.546403226032336</v>
      </c>
      <c r="N45" s="88">
        <f t="shared" si="26"/>
        <v>6.8140454943092825</v>
      </c>
      <c r="O45" s="88">
        <f t="shared" si="26"/>
        <v>33.526123795012403</v>
      </c>
      <c r="P45" s="88">
        <f t="shared" si="26"/>
        <v>11.942143752695703</v>
      </c>
      <c r="Q45" s="88">
        <f t="shared" si="26"/>
        <v>7.3378745002117975</v>
      </c>
      <c r="R45" s="88">
        <f t="shared" si="26"/>
        <v>35.070382077044016</v>
      </c>
    </row>
    <row r="46" spans="1:18">
      <c r="A46" s="90" t="s">
        <v>352</v>
      </c>
      <c r="B46" s="84">
        <v>1</v>
      </c>
      <c r="C46" s="93">
        <f>IFERROR(C10/$B46,0)</f>
        <v>3.0305700552643211</v>
      </c>
      <c r="D46" s="93">
        <f>IFERROR(D10/$B46,0)</f>
        <v>1.4872516723821345E-2</v>
      </c>
      <c r="E46" s="93">
        <f>IFERROR(E10/$B46,0)</f>
        <v>12.390674195024362</v>
      </c>
      <c r="F46" s="93">
        <f>IFERROR(F10/$B46,0)</f>
        <v>6793.5705919613638</v>
      </c>
      <c r="G46" s="92">
        <f>(IF(AND(C46&lt;&gt;0,E46&lt;&gt;0,F46&lt;&gt;0),1/((1/C46)+(1/E46)+(1/F46)),IF(AND(C46&lt;&gt;0,E46&lt;&gt;0,F46=0), 1/((1/C46)+(1/E46)),IF(AND(C46&lt;&gt;0,E46=0,F46&lt;&gt;0),1/((1/C46)+(1/F46)),IF(AND(C46=0,E46&lt;&gt;0,F46&lt;&gt;0),1/((1/E46)+(1/F46)),IF(AND(C46&lt;&gt;0,E46=0,F46=0),1/(1/C46),IF(AND(C46=0,E46&lt;&gt;0,F46=0),1/(1/E46),IF(AND(C46=0,E46=0,F46&lt;&gt;0),1/(1/F46),IF(AND(C46=0,E46=0,F46=0),0)))))))))</f>
        <v>2.4341324952873769</v>
      </c>
      <c r="H46" s="92">
        <f>(IF(AND(C46&lt;&gt;0,D46&lt;&gt;0,F46&lt;&gt;0),1/((1/C46)+(1/D46)+(1/F46)),IF(AND(C46&lt;&gt;0,D46&lt;&gt;0,F46=0), 1/((1/C46)+(1/D46)),IF(AND(C46&lt;&gt;0,D46=0,F46&lt;&gt;0),1/((1/C46)+(1/F46)),IF(AND(C46=0,D46&lt;&gt;0,F46&lt;&gt;0),1/((1/D46)+(1/F46)),IF(AND(C46&lt;&gt;0,D46=0,F46=0),1/(1/C46),IF(AND(C46=0,D46&lt;&gt;0,F46=0),1/(1/D46),IF(AND(C46=0,D46=0,F46&lt;&gt;0),1/(1/F46),IF(AND(C46=0,D46=0,F46=0),0)))))))))</f>
        <v>1.4799854068503719E-2</v>
      </c>
      <c r="I46" s="93">
        <f t="shared" ref="I46:R46" si="27">IFERROR(I10/$B46,0)</f>
        <v>21380.941218790034</v>
      </c>
      <c r="J46" s="93">
        <f t="shared" si="27"/>
        <v>46242.50077552264</v>
      </c>
      <c r="K46" s="93">
        <f t="shared" si="27"/>
        <v>26512.367111299645</v>
      </c>
      <c r="L46" s="93">
        <f t="shared" si="27"/>
        <v>21755.224653692268</v>
      </c>
      <c r="M46" s="93">
        <f t="shared" si="27"/>
        <v>5075.7216269784667</v>
      </c>
      <c r="N46" s="93">
        <f t="shared" si="27"/>
        <v>26849.575098521706</v>
      </c>
      <c r="O46" s="93">
        <f t="shared" si="27"/>
        <v>54293.099958156461</v>
      </c>
      <c r="P46" s="93">
        <f t="shared" si="27"/>
        <v>30627.305994281909</v>
      </c>
      <c r="Q46" s="93">
        <f t="shared" si="27"/>
        <v>26693.39853894</v>
      </c>
      <c r="R46" s="93">
        <f t="shared" si="27"/>
        <v>6010.9299803639451</v>
      </c>
    </row>
    <row r="47" spans="1:18">
      <c r="A47" s="90" t="s">
        <v>353</v>
      </c>
      <c r="B47" s="96">
        <v>0.94399</v>
      </c>
      <c r="C47" s="93">
        <f>IFERROR(C6/$B47,0)</f>
        <v>0</v>
      </c>
      <c r="D47" s="93">
        <f>IFERROR(D6/$B47,0)</f>
        <v>0</v>
      </c>
      <c r="E47" s="93">
        <f>IFERROR(E6/$B47,0)</f>
        <v>0</v>
      </c>
      <c r="F47" s="93">
        <f>IFERROR(F6/$B47,0)</f>
        <v>39.869262724270691</v>
      </c>
      <c r="G47" s="92">
        <f>(IF(AND(C47&lt;&gt;0,E47&lt;&gt;0,F47&lt;&gt;0),1/((1/C47)+(1/E47)+(1/F47)),IF(AND(C47&lt;&gt;0,E47&lt;&gt;0,F47=0), 1/((1/C47)+(1/E47)),IF(AND(C47&lt;&gt;0,E47=0,F47&lt;&gt;0),1/((1/C47)+(1/F47)),IF(AND(C47=0,E47&lt;&gt;0,F47&lt;&gt;0),1/((1/E47)+(1/F47)),IF(AND(C47&lt;&gt;0,E47=0,F47=0),1/(1/C47),IF(AND(C47=0,E47&lt;&gt;0,F47=0),1/(1/E47),IF(AND(C47=0,E47=0,F47&lt;&gt;0),1/(1/F47),IF(AND(C47=0,E47=0,F47=0),0)))))))))</f>
        <v>39.869262724270691</v>
      </c>
      <c r="H47" s="92">
        <f>(IF(AND(C47&lt;&gt;0,D47&lt;&gt;0,F47&lt;&gt;0),1/((1/C47)+(1/D47)+(1/F47)),IF(AND(C47&lt;&gt;0,D47&lt;&gt;0,F47=0), 1/((1/C47)+(1/D47)),IF(AND(C47&lt;&gt;0,D47=0,F47&lt;&gt;0),1/((1/C47)+(1/F47)),IF(AND(C47=0,D47&lt;&gt;0,F47&lt;&gt;0),1/((1/D47)+(1/F47)),IF(AND(C47&lt;&gt;0,D47=0,F47=0),1/(1/C47),IF(AND(C47=0,D47&lt;&gt;0,F47=0),1/(1/D47),IF(AND(C47=0,D47=0,F47&lt;&gt;0),1/(1/F47),IF(AND(C47=0,D47=0,F47=0),0)))))))))</f>
        <v>39.869262724270691</v>
      </c>
      <c r="I47" s="93">
        <f t="shared" ref="I47:R47" si="28">IFERROR(I6/$B47,0)</f>
        <v>6.3327502207828124</v>
      </c>
      <c r="J47" s="93">
        <f t="shared" si="28"/>
        <v>31.839660832269139</v>
      </c>
      <c r="K47" s="93">
        <f t="shared" si="28"/>
        <v>11.128425145259117</v>
      </c>
      <c r="L47" s="93">
        <f t="shared" si="28"/>
        <v>7.1194272668427887</v>
      </c>
      <c r="M47" s="93">
        <f t="shared" si="28"/>
        <v>31.74369525344115</v>
      </c>
      <c r="N47" s="93">
        <f t="shared" si="28"/>
        <v>6.8157752424490816</v>
      </c>
      <c r="O47" s="93">
        <f t="shared" si="28"/>
        <v>33.546839051275747</v>
      </c>
      <c r="P47" s="93">
        <f t="shared" si="28"/>
        <v>11.946802028132387</v>
      </c>
      <c r="Q47" s="93">
        <f t="shared" si="28"/>
        <v>7.3398921978726825</v>
      </c>
      <c r="R47" s="93">
        <f t="shared" si="28"/>
        <v>35.276198776516409</v>
      </c>
    </row>
    <row r="48" spans="1:18">
      <c r="A48" s="87" t="s">
        <v>30</v>
      </c>
      <c r="B48" s="87" t="s">
        <v>8</v>
      </c>
      <c r="C48" s="88">
        <f>IFERROR(1/SUM(1/C49,1/C52,1/C54,1/C58,1/C59,1/C61),0)</f>
        <v>1.8840961818114118E-2</v>
      </c>
      <c r="D48" s="88">
        <f>IFERROR(1/SUM(1/D49,1/D50,1/D51,1/D52,1/D54,1/D58,1/D59,1/D61),0)</f>
        <v>2.9278385558061325E-5</v>
      </c>
      <c r="E48" s="88">
        <f>IFERROR(1/SUM(1/E49,1/E50,1/E51,1/E52,1/E54,1/E58,1/E59,1/E61),0)</f>
        <v>2.4392572094081456E-2</v>
      </c>
      <c r="F48" s="88">
        <f>IFERROR(1/SUM(1/F49,1/F50,1/F51,1/F52,1/F53,1/F54,1/F55,1/F56,1/F57,1/F58,1/F59,1/F60,1/F61,1/F62),0)</f>
        <v>12.92029634235351</v>
      </c>
      <c r="G48" s="95">
        <f t="shared" ref="G48:H48" si="29">IFERROR(1/SUM(1/G49,1/G50,1/G51,1/G52,1/G53,1/G54,1/G55,1/G56,1/G57,1/G58,1/G59,1/G60,1/G61,1/G62),0)</f>
        <v>1.0621424391844875E-2</v>
      </c>
      <c r="H48" s="95">
        <f t="shared" si="29"/>
        <v>2.9232892127560791E-5</v>
      </c>
      <c r="I48" s="88">
        <f>IFERROR(1/SUM(1/I49,1/I50,1/I51,1/I52,1/I53,1/I54,1/I55,1/I56,1/I58,1/I59,1/I61,1/I62),0)</f>
        <v>1.9944442845787158</v>
      </c>
      <c r="J48" s="88">
        <f t="shared" ref="J48:M48" si="30">IFERROR(1/SUM(1/J49,1/J50,1/J51,1/J52,1/J53,1/J54,1/J55,1/J56,1/J58,1/J59,1/J61,1/J62),0)</f>
        <v>10.795574068753002</v>
      </c>
      <c r="K48" s="88">
        <f t="shared" si="30"/>
        <v>3.7556742841735073</v>
      </c>
      <c r="L48" s="88">
        <f t="shared" si="30"/>
        <v>2.3516704896955818</v>
      </c>
      <c r="M48" s="88">
        <f t="shared" si="30"/>
        <v>10.371920690398674</v>
      </c>
      <c r="N48" s="88">
        <f t="shared" ref="N48:R48" si="31">IFERROR(1/SUM(1/N49,1/N50,1/N51,1/N52,1/N53,1/N54,1/N55,1/N56,1/N57,1/N58,1/N59,1/N60,1/N61,1/N62),0)</f>
        <v>2.0297384841846506</v>
      </c>
      <c r="O48" s="88">
        <f t="shared" si="31"/>
        <v>11.098381091835561</v>
      </c>
      <c r="P48" s="88">
        <f t="shared" si="31"/>
        <v>3.8216362151141552</v>
      </c>
      <c r="Q48" s="88">
        <f t="shared" si="31"/>
        <v>2.4229286622892618</v>
      </c>
      <c r="R48" s="88">
        <f t="shared" si="31"/>
        <v>11.431837733655954</v>
      </c>
    </row>
    <row r="49" spans="1:18">
      <c r="A49" s="90" t="s">
        <v>354</v>
      </c>
      <c r="B49" s="97">
        <v>1</v>
      </c>
      <c r="C49" s="93">
        <f>IFERROR(C23/$B49,0)</f>
        <v>0.14719911696998131</v>
      </c>
      <c r="D49" s="93">
        <f>IFERROR(D23/$B49,0)</f>
        <v>6.0212033726538847E-5</v>
      </c>
      <c r="E49" s="93">
        <f>IFERROR(E23/$B49,0)</f>
        <v>5.0164185818690858E-2</v>
      </c>
      <c r="F49" s="93">
        <f>IFERROR(F23/$B49,0)</f>
        <v>3105.2933525311764</v>
      </c>
      <c r="G49" s="92">
        <f t="shared" ref="G49:G62" si="32">(IF(AND(C49&lt;&gt;0,E49&lt;&gt;0,F49&lt;&gt;0),1/((1/C49)+(1/E49)+(1/F49)),IF(AND(C49&lt;&gt;0,E49&lt;&gt;0,F49=0), 1/((1/C49)+(1/E49)),IF(AND(C49&lt;&gt;0,E49=0,F49&lt;&gt;0),1/((1/C49)+(1/F49)),IF(AND(C49=0,E49&lt;&gt;0,F49&lt;&gt;0),1/((1/E49)+(1/F49)),IF(AND(C49&lt;&gt;0,E49=0,F49=0),1/(1/C49),IF(AND(C49=0,E49&lt;&gt;0,F49=0),1/(1/E49),IF(AND(C49=0,E49=0,F49&lt;&gt;0),1/(1/F49),IF(AND(C49=0,E49=0,F49=0),0)))))))))</f>
        <v>3.741341366796902E-2</v>
      </c>
      <c r="H49" s="92">
        <f t="shared" ref="H49:H62" si="33">(IF(AND(C49&lt;&gt;0,D49&lt;&gt;0,F49&lt;&gt;0),1/((1/C49)+(1/D49)+(1/F49)),IF(AND(C49&lt;&gt;0,D49&lt;&gt;0,F49=0), 1/((1/C49)+(1/D49)),IF(AND(C49&lt;&gt;0,D49=0,F49&lt;&gt;0),1/((1/C49)+(1/F49)),IF(AND(C49=0,D49&lt;&gt;0,F49&lt;&gt;0),1/((1/D49)+(1/F49)),IF(AND(C49&lt;&gt;0,D49=0,F49=0),1/(1/C49),IF(AND(C49=0,D49&lt;&gt;0,F49=0),1/(1/D49),IF(AND(C49=0,D49=0,F49&lt;&gt;0),1/(1/F49),IF(AND(C49=0,D49=0,F49=0),0)))))))))</f>
        <v>6.0187412802231306E-5</v>
      </c>
      <c r="I49" s="93">
        <f t="shared" ref="I49:R49" si="34">IFERROR(I23/$B49,0)</f>
        <v>577.82442823217434</v>
      </c>
      <c r="J49" s="93">
        <f t="shared" si="34"/>
        <v>2316.7488867799452</v>
      </c>
      <c r="K49" s="93">
        <f t="shared" si="34"/>
        <v>839.57395555102266</v>
      </c>
      <c r="L49" s="93">
        <f t="shared" si="34"/>
        <v>591.74790843054029</v>
      </c>
      <c r="M49" s="93">
        <f t="shared" si="34"/>
        <v>2349.7990173981711</v>
      </c>
      <c r="N49" s="93">
        <f t="shared" si="34"/>
        <v>757.81576485809876</v>
      </c>
      <c r="O49" s="93">
        <f t="shared" si="34"/>
        <v>2851.7181598944949</v>
      </c>
      <c r="P49" s="93">
        <f t="shared" si="34"/>
        <v>1020.5634872011115</v>
      </c>
      <c r="Q49" s="93">
        <f t="shared" si="34"/>
        <v>726.71195062258244</v>
      </c>
      <c r="R49" s="93">
        <f t="shared" si="34"/>
        <v>2747.5538316538718</v>
      </c>
    </row>
    <row r="50" spans="1:18">
      <c r="A50" s="90" t="s">
        <v>355</v>
      </c>
      <c r="B50" s="97">
        <v>1</v>
      </c>
      <c r="C50" s="93">
        <f>IFERROR(C25/$B50,0)</f>
        <v>0</v>
      </c>
      <c r="D50" s="93">
        <f>IFERROR(D25/$B50,0)</f>
        <v>0.35033291684250306</v>
      </c>
      <c r="E50" s="93">
        <f>IFERROR(E25/$B50,0)</f>
        <v>291.87131626722265</v>
      </c>
      <c r="F50" s="93">
        <f>IFERROR(F25/$B50,0)</f>
        <v>58712.784869654701</v>
      </c>
      <c r="G50" s="92">
        <f t="shared" si="32"/>
        <v>290.42755113466882</v>
      </c>
      <c r="H50" s="92">
        <f t="shared" si="33"/>
        <v>0.35033082645587665</v>
      </c>
      <c r="I50" s="93">
        <f t="shared" ref="I50:R50" si="35">IFERROR(I25/$B50,0)</f>
        <v>9358.4563324222981</v>
      </c>
      <c r="J50" s="93">
        <f t="shared" si="35"/>
        <v>45206.102622717888</v>
      </c>
      <c r="K50" s="93">
        <f t="shared" si="35"/>
        <v>15852.362881071944</v>
      </c>
      <c r="L50" s="93">
        <f t="shared" si="35"/>
        <v>10258.307902847517</v>
      </c>
      <c r="M50" s="93">
        <f t="shared" si="35"/>
        <v>45827.745267575294</v>
      </c>
      <c r="N50" s="93">
        <f t="shared" si="35"/>
        <v>9912.2965433242061</v>
      </c>
      <c r="O50" s="93">
        <f t="shared" si="35"/>
        <v>48069.564431558902</v>
      </c>
      <c r="P50" s="93">
        <f t="shared" si="35"/>
        <v>16993.109600980093</v>
      </c>
      <c r="Q50" s="93">
        <f t="shared" si="35"/>
        <v>11141.469303221897</v>
      </c>
      <c r="R50" s="93">
        <f t="shared" si="35"/>
        <v>51948.88814745874</v>
      </c>
    </row>
    <row r="51" spans="1:18">
      <c r="A51" s="90" t="s">
        <v>356</v>
      </c>
      <c r="B51" s="97">
        <v>1</v>
      </c>
      <c r="C51" s="93">
        <f>IFERROR(C21/$B51,0)</f>
        <v>0</v>
      </c>
      <c r="D51" s="93">
        <f>IFERROR(D21/$B51,0)</f>
        <v>0.3011391870496582</v>
      </c>
      <c r="E51" s="93">
        <f>IFERROR(E21/$B51,0)</f>
        <v>250.88676135830821</v>
      </c>
      <c r="F51" s="93">
        <f>IFERROR(F21/$B51,0)</f>
        <v>3216097357.9226594</v>
      </c>
      <c r="G51" s="92">
        <f t="shared" si="32"/>
        <v>250.88674178671099</v>
      </c>
      <c r="H51" s="92">
        <f t="shared" si="33"/>
        <v>0.30113918702146103</v>
      </c>
      <c r="I51" s="93">
        <f t="shared" ref="I51:R51" si="36">IFERROR(I21/$B51,0)</f>
        <v>2224210438.4036183</v>
      </c>
      <c r="J51" s="93">
        <f t="shared" si="36"/>
        <v>4736034295.5663252</v>
      </c>
      <c r="K51" s="93">
        <f t="shared" si="36"/>
        <v>2531704969.058496</v>
      </c>
      <c r="L51" s="93">
        <f t="shared" si="36"/>
        <v>2224210438.4036183</v>
      </c>
      <c r="M51" s="93">
        <f t="shared" si="36"/>
        <v>2640240805.8752761</v>
      </c>
      <c r="N51" s="93">
        <f t="shared" si="36"/>
        <v>2397204583.6127877</v>
      </c>
      <c r="O51" s="93">
        <f t="shared" si="36"/>
        <v>5104392518.5548162</v>
      </c>
      <c r="P51" s="93">
        <f t="shared" si="36"/>
        <v>2728615355.5408235</v>
      </c>
      <c r="Q51" s="93">
        <f t="shared" si="36"/>
        <v>2397204583.6127877</v>
      </c>
      <c r="R51" s="93">
        <f t="shared" si="36"/>
        <v>2845592868.5544639</v>
      </c>
    </row>
    <row r="52" spans="1:18">
      <c r="A52" s="90" t="s">
        <v>357</v>
      </c>
      <c r="B52" s="98">
        <v>0.99980000000000002</v>
      </c>
      <c r="C52" s="93">
        <f>IFERROR(C17/$B52,0)</f>
        <v>296.57552195039557</v>
      </c>
      <c r="D52" s="93">
        <f>IFERROR(D17/$B52,0)</f>
        <v>4.9251923460194087E-2</v>
      </c>
      <c r="E52" s="93">
        <f>IFERROR(E17/$B52,0)</f>
        <v>41.033037542064392</v>
      </c>
      <c r="F52" s="93">
        <f>IFERROR(F17/$B52,0)</f>
        <v>87.865604563696905</v>
      </c>
      <c r="G52" s="92">
        <f t="shared" si="32"/>
        <v>25.560120419686264</v>
      </c>
      <c r="H52" s="92">
        <f t="shared" si="33"/>
        <v>4.9216162713228123E-2</v>
      </c>
      <c r="I52" s="93">
        <f t="shared" ref="I52:R52" si="37">IFERROR(I17/$B52,0)</f>
        <v>15.259805832255923</v>
      </c>
      <c r="J52" s="93">
        <f t="shared" si="37"/>
        <v>68.465662167388231</v>
      </c>
      <c r="K52" s="93">
        <f t="shared" si="37"/>
        <v>24.278603605456823</v>
      </c>
      <c r="L52" s="93">
        <f t="shared" si="37"/>
        <v>16.327264427835036</v>
      </c>
      <c r="M52" s="93">
        <f t="shared" si="37"/>
        <v>67.533640089493616</v>
      </c>
      <c r="N52" s="93">
        <f t="shared" si="37"/>
        <v>17.135652145562869</v>
      </c>
      <c r="O52" s="93">
        <f t="shared" si="37"/>
        <v>76.781315708020287</v>
      </c>
      <c r="P52" s="93">
        <f t="shared" si="37"/>
        <v>27.107162936432065</v>
      </c>
      <c r="Q52" s="93">
        <f t="shared" si="37"/>
        <v>19.277005280863804</v>
      </c>
      <c r="R52" s="93">
        <f t="shared" si="37"/>
        <v>77.743211697789391</v>
      </c>
    </row>
    <row r="53" spans="1:18">
      <c r="A53" s="90" t="s">
        <v>358</v>
      </c>
      <c r="B53" s="97">
        <v>2.0000000000000001E-4</v>
      </c>
      <c r="C53" s="93">
        <f>IFERROR(C5/$B53,0)</f>
        <v>0</v>
      </c>
      <c r="D53" s="93">
        <f>IFERROR(D5/$B53,0)</f>
        <v>0</v>
      </c>
      <c r="E53" s="93">
        <f>IFERROR(E5/$B53,0)</f>
        <v>0</v>
      </c>
      <c r="F53" s="93">
        <f>IFERROR(F5/$B53,0)</f>
        <v>855481897.20742738</v>
      </c>
      <c r="G53" s="92">
        <f t="shared" si="32"/>
        <v>855481897.20742726</v>
      </c>
      <c r="H53" s="92">
        <f t="shared" si="33"/>
        <v>855481897.20742726</v>
      </c>
      <c r="I53" s="93">
        <f t="shared" ref="I53:R53" si="38">IFERROR(I5/$B53,0)</f>
        <v>1495192529.171968</v>
      </c>
      <c r="J53" s="93">
        <f t="shared" si="38"/>
        <v>2636493335.4629974</v>
      </c>
      <c r="K53" s="93">
        <f t="shared" si="38"/>
        <v>1880031112.6297324</v>
      </c>
      <c r="L53" s="93">
        <f t="shared" si="38"/>
        <v>1557927880.0463166</v>
      </c>
      <c r="M53" s="93">
        <f t="shared" si="38"/>
        <v>569594425.36115277</v>
      </c>
      <c r="N53" s="93">
        <f t="shared" si="38"/>
        <v>1986944738.7663045</v>
      </c>
      <c r="O53" s="93">
        <f t="shared" si="38"/>
        <v>3503606699.1263824</v>
      </c>
      <c r="P53" s="93">
        <f t="shared" si="38"/>
        <v>2498352456.3390665</v>
      </c>
      <c r="Q53" s="93">
        <f t="shared" si="38"/>
        <v>2070313049.4837716</v>
      </c>
      <c r="R53" s="93">
        <f t="shared" si="38"/>
        <v>756927703.03548729</v>
      </c>
    </row>
    <row r="54" spans="1:18">
      <c r="A54" s="90" t="s">
        <v>359</v>
      </c>
      <c r="B54" s="97">
        <v>0.99999979999999999</v>
      </c>
      <c r="C54" s="93">
        <f>IFERROR(C9/$B54,0)</f>
        <v>367.9978660245265</v>
      </c>
      <c r="D54" s="93">
        <f>IFERROR(D9/$B54,0)</f>
        <v>6.2696203941382742E-2</v>
      </c>
      <c r="E54" s="93">
        <f>IFERROR(E9/$B54,0)</f>
        <v>52.233811582016649</v>
      </c>
      <c r="F54" s="93">
        <f>IFERROR(F9/$B54,0)</f>
        <v>15.655270938510093</v>
      </c>
      <c r="G54" s="92">
        <f t="shared" si="32"/>
        <v>11.663392910678221</v>
      </c>
      <c r="H54" s="92">
        <f t="shared" si="33"/>
        <v>6.2435525041312279E-2</v>
      </c>
      <c r="I54" s="93">
        <f t="shared" ref="I54:R54" si="39">IFERROR(I9/$B54,0)</f>
        <v>2.3063965354924103</v>
      </c>
      <c r="J54" s="93">
        <f t="shared" si="39"/>
        <v>12.933806259814085</v>
      </c>
      <c r="K54" s="93">
        <f t="shared" si="39"/>
        <v>4.4755075629197947</v>
      </c>
      <c r="L54" s="93">
        <f t="shared" si="39"/>
        <v>2.7642840829798736</v>
      </c>
      <c r="M54" s="93">
        <f t="shared" si="39"/>
        <v>12.691613923894341</v>
      </c>
      <c r="N54" s="93">
        <f t="shared" si="39"/>
        <v>2.3128502138715388</v>
      </c>
      <c r="O54" s="93">
        <f t="shared" si="39"/>
        <v>13.078018199611019</v>
      </c>
      <c r="P54" s="93">
        <f t="shared" si="39"/>
        <v>4.4777343652145607</v>
      </c>
      <c r="Q54" s="93">
        <f t="shared" si="39"/>
        <v>2.7863983556437129</v>
      </c>
      <c r="R54" s="93">
        <f t="shared" si="39"/>
        <v>13.8517346896137</v>
      </c>
    </row>
    <row r="55" spans="1:18">
      <c r="A55" s="90" t="s">
        <v>360</v>
      </c>
      <c r="B55" s="97">
        <v>1.9999999999999999E-7</v>
      </c>
      <c r="C55" s="93">
        <f>IFERROR(C24/$B55,0)</f>
        <v>0</v>
      </c>
      <c r="D55" s="93">
        <f>IFERROR(D24/$B55,0)</f>
        <v>0</v>
      </c>
      <c r="E55" s="93">
        <f>IFERROR(E24/$B55,0)</f>
        <v>0</v>
      </c>
      <c r="F55" s="93">
        <f>IFERROR(F24/$B55,0)</f>
        <v>150021613287.90469</v>
      </c>
      <c r="G55" s="92">
        <f t="shared" si="32"/>
        <v>150021613287.90469</v>
      </c>
      <c r="H55" s="92">
        <f t="shared" si="33"/>
        <v>150021613287.90469</v>
      </c>
      <c r="I55" s="93">
        <f t="shared" ref="I55:R55" si="40">IFERROR(I24/$B55,0)</f>
        <v>23632704439.054283</v>
      </c>
      <c r="J55" s="93">
        <f t="shared" si="40"/>
        <v>117391211592.68799</v>
      </c>
      <c r="K55" s="93">
        <f t="shared" si="40"/>
        <v>41131729863.392197</v>
      </c>
      <c r="L55" s="93">
        <f t="shared" si="40"/>
        <v>26413022608.354786</v>
      </c>
      <c r="M55" s="93">
        <f t="shared" si="40"/>
        <v>118924700142.85922</v>
      </c>
      <c r="N55" s="93">
        <f t="shared" si="40"/>
        <v>25588509477.371372</v>
      </c>
      <c r="O55" s="93">
        <f t="shared" si="40"/>
        <v>124319370797.21573</v>
      </c>
      <c r="P55" s="93">
        <f t="shared" si="40"/>
        <v>44258103195.736061</v>
      </c>
      <c r="Q55" s="93">
        <f t="shared" si="40"/>
        <v>27353381528.442818</v>
      </c>
      <c r="R55" s="93">
        <f t="shared" si="40"/>
        <v>132738653526.59615</v>
      </c>
    </row>
    <row r="56" spans="1:18">
      <c r="A56" s="90" t="s">
        <v>361</v>
      </c>
      <c r="B56" s="97">
        <v>0.99979000004200003</v>
      </c>
      <c r="C56" s="93">
        <f>IFERROR(C20/$B56,0)</f>
        <v>0</v>
      </c>
      <c r="D56" s="93">
        <f>IFERROR(D20/$B56,0)</f>
        <v>0</v>
      </c>
      <c r="E56" s="93">
        <f>IFERROR(E20/$B56,0)</f>
        <v>0</v>
      </c>
      <c r="F56" s="93">
        <f>IFERROR(F20/$B56,0)</f>
        <v>278239.14431909285</v>
      </c>
      <c r="G56" s="92">
        <f t="shared" si="32"/>
        <v>278239.14431909285</v>
      </c>
      <c r="H56" s="92">
        <f t="shared" si="33"/>
        <v>278239.14431909285</v>
      </c>
      <c r="I56" s="93">
        <f t="shared" ref="I56:R56" si="41">IFERROR(I20/$B56,0)</f>
        <v>42674.297539036364</v>
      </c>
      <c r="J56" s="93">
        <f t="shared" si="41"/>
        <v>219345.88935064699</v>
      </c>
      <c r="K56" s="93">
        <f t="shared" si="41"/>
        <v>76694.366905820614</v>
      </c>
      <c r="L56" s="93">
        <f t="shared" si="41"/>
        <v>48527.851626249321</v>
      </c>
      <c r="M56" s="93">
        <f t="shared" si="41"/>
        <v>222683.03543956298</v>
      </c>
      <c r="N56" s="93">
        <f t="shared" si="41"/>
        <v>44458.601869287311</v>
      </c>
      <c r="O56" s="93">
        <f t="shared" si="41"/>
        <v>227700.67606143578</v>
      </c>
      <c r="P56" s="93">
        <f t="shared" si="41"/>
        <v>80076.504206843238</v>
      </c>
      <c r="Q56" s="93">
        <f t="shared" si="41"/>
        <v>49943.723061932862</v>
      </c>
      <c r="R56" s="93">
        <f t="shared" si="41"/>
        <v>246185.12336906287</v>
      </c>
    </row>
    <row r="57" spans="1:18">
      <c r="A57" s="90" t="s">
        <v>362</v>
      </c>
      <c r="B57" s="97">
        <v>2.0999995799999999E-4</v>
      </c>
      <c r="C57" s="93">
        <f>IFERROR(C29/$B57,0)</f>
        <v>0</v>
      </c>
      <c r="D57" s="93">
        <f>IFERROR(D29/$B57,0)</f>
        <v>0</v>
      </c>
      <c r="E57" s="93">
        <f>IFERROR(E29/$B57,0)</f>
        <v>0</v>
      </c>
      <c r="F57" s="93">
        <f>IFERROR(F29/$B57,0)</f>
        <v>39769.311026521544</v>
      </c>
      <c r="G57" s="92">
        <f t="shared" si="32"/>
        <v>39769.311026521544</v>
      </c>
      <c r="H57" s="92">
        <f t="shared" si="33"/>
        <v>39769.311026521544</v>
      </c>
      <c r="I57" s="93">
        <f t="shared" ref="I57:R57" si="42">IFERROR(I29/$B57,0)</f>
        <v>0</v>
      </c>
      <c r="J57" s="93">
        <f t="shared" si="42"/>
        <v>0</v>
      </c>
      <c r="K57" s="93">
        <f t="shared" si="42"/>
        <v>0</v>
      </c>
      <c r="L57" s="93">
        <f t="shared" si="42"/>
        <v>0</v>
      </c>
      <c r="M57" s="93">
        <f t="shared" si="42"/>
        <v>0</v>
      </c>
      <c r="N57" s="93">
        <f t="shared" si="42"/>
        <v>6022.3020640187342</v>
      </c>
      <c r="O57" s="93">
        <f t="shared" si="42"/>
        <v>32901.013043097279</v>
      </c>
      <c r="P57" s="93">
        <f t="shared" si="42"/>
        <v>11425.667067339828</v>
      </c>
      <c r="Q57" s="93">
        <f t="shared" si="42"/>
        <v>7178.8578419679443</v>
      </c>
      <c r="R57" s="93">
        <f t="shared" si="42"/>
        <v>35187.761827425231</v>
      </c>
    </row>
    <row r="58" spans="1:18">
      <c r="A58" s="90" t="s">
        <v>363</v>
      </c>
      <c r="B58" s="97">
        <v>1</v>
      </c>
      <c r="C58" s="93">
        <f>IFERROR(C16/$B58,0)</f>
        <v>5.9218035562636162E-2</v>
      </c>
      <c r="D58" s="93">
        <f>IFERROR(D16/$B58,0)</f>
        <v>1.0284974251796849E-4</v>
      </c>
      <c r="E58" s="93">
        <f>IFERROR(E16/$B58,0)</f>
        <v>8.5686751895939592E-2</v>
      </c>
      <c r="F58" s="93">
        <f>IFERROR(F16/$B58,0)</f>
        <v>8870.2040033028225</v>
      </c>
      <c r="G58" s="92">
        <f t="shared" si="32"/>
        <v>3.5017346067980293E-2</v>
      </c>
      <c r="H58" s="92">
        <f t="shared" si="33"/>
        <v>1.0267142184761759E-4</v>
      </c>
      <c r="I58" s="93">
        <f t="shared" ref="I58:R58" si="43">IFERROR(I16/$B58,0)</f>
        <v>7936.6522539187827</v>
      </c>
      <c r="J58" s="93">
        <f t="shared" si="43"/>
        <v>12484.62152301831</v>
      </c>
      <c r="K58" s="93">
        <f t="shared" si="43"/>
        <v>8080.9550221718537</v>
      </c>
      <c r="L58" s="93">
        <f t="shared" si="43"/>
        <v>7936.6522539187827</v>
      </c>
      <c r="M58" s="93">
        <f t="shared" si="43"/>
        <v>6545.7287056796431</v>
      </c>
      <c r="N58" s="93">
        <f t="shared" si="43"/>
        <v>10054.690168624964</v>
      </c>
      <c r="O58" s="93">
        <f t="shared" si="43"/>
        <v>15364.58518105686</v>
      </c>
      <c r="P58" s="93">
        <f t="shared" si="43"/>
        <v>10206.274950850109</v>
      </c>
      <c r="Q58" s="93">
        <f t="shared" si="43"/>
        <v>10075.813467298545</v>
      </c>
      <c r="R58" s="93">
        <f t="shared" si="43"/>
        <v>7848.3287181098931</v>
      </c>
    </row>
    <row r="59" spans="1:18">
      <c r="A59" s="90" t="s">
        <v>364</v>
      </c>
      <c r="B59" s="97">
        <v>1</v>
      </c>
      <c r="C59" s="93">
        <f>IFERROR(C7/$B59,0)</f>
        <v>31.462406680606691</v>
      </c>
      <c r="D59" s="93">
        <f>IFERROR(D7/$B59,0)</f>
        <v>4.2478352560503425E-3</v>
      </c>
      <c r="E59" s="93">
        <f>IFERROR(E7/$B59,0)</f>
        <v>3.5389802324144917</v>
      </c>
      <c r="F59" s="93">
        <f>IFERROR(F7/$B59,0)</f>
        <v>602.63790578680334</v>
      </c>
      <c r="G59" s="92">
        <f t="shared" si="32"/>
        <v>3.1644507123076728</v>
      </c>
      <c r="H59" s="92">
        <f t="shared" si="33"/>
        <v>4.247231886735767E-3</v>
      </c>
      <c r="I59" s="93">
        <f t="shared" ref="I59:R59" si="44">IFERROR(I7/$B59,0)</f>
        <v>3393.2210466680435</v>
      </c>
      <c r="J59" s="93">
        <f t="shared" si="44"/>
        <v>5917.9390873436696</v>
      </c>
      <c r="K59" s="93">
        <f t="shared" si="44"/>
        <v>4091.4146776696975</v>
      </c>
      <c r="L59" s="93">
        <f t="shared" si="44"/>
        <v>3464.1594657621481</v>
      </c>
      <c r="M59" s="93">
        <f t="shared" si="44"/>
        <v>452.62133026901989</v>
      </c>
      <c r="N59" s="93">
        <f t="shared" si="44"/>
        <v>4195.1110073025275</v>
      </c>
      <c r="O59" s="93">
        <f t="shared" si="44"/>
        <v>6983.7648900323256</v>
      </c>
      <c r="P59" s="93">
        <f t="shared" si="44"/>
        <v>4716.4483281542543</v>
      </c>
      <c r="Q59" s="93">
        <f t="shared" si="44"/>
        <v>4247.4953042896614</v>
      </c>
      <c r="R59" s="93">
        <f t="shared" si="44"/>
        <v>533.21213140611769</v>
      </c>
    </row>
    <row r="60" spans="1:18">
      <c r="A60" s="90" t="s">
        <v>365</v>
      </c>
      <c r="B60" s="99">
        <v>1.9000000000000001E-8</v>
      </c>
      <c r="C60" s="93">
        <f>IFERROR(C12/$B60,0)</f>
        <v>0</v>
      </c>
      <c r="D60" s="93">
        <f>IFERROR(D12/$B60,0)</f>
        <v>0</v>
      </c>
      <c r="E60" s="93">
        <f>IFERROR(E12/$B60,0)</f>
        <v>0</v>
      </c>
      <c r="F60" s="93">
        <f>IFERROR(F12/$B60,0)</f>
        <v>7539173576.3383541</v>
      </c>
      <c r="G60" s="92">
        <f t="shared" si="32"/>
        <v>7539173576.3383541</v>
      </c>
      <c r="H60" s="92">
        <f t="shared" si="33"/>
        <v>7539173576.3383541</v>
      </c>
      <c r="I60" s="93">
        <f t="shared" ref="I60:R60" si="45">IFERROR(I12/$B60,0)</f>
        <v>0</v>
      </c>
      <c r="J60" s="93">
        <f t="shared" si="45"/>
        <v>0</v>
      </c>
      <c r="K60" s="93">
        <f t="shared" si="45"/>
        <v>0</v>
      </c>
      <c r="L60" s="93">
        <f t="shared" si="45"/>
        <v>0</v>
      </c>
      <c r="M60" s="93">
        <f t="shared" si="45"/>
        <v>0</v>
      </c>
      <c r="N60" s="93">
        <f t="shared" si="45"/>
        <v>1913488854.2986524</v>
      </c>
      <c r="O60" s="93">
        <f t="shared" si="45"/>
        <v>8194596990.8811312</v>
      </c>
      <c r="P60" s="93">
        <f t="shared" si="45"/>
        <v>2918701080.6341629</v>
      </c>
      <c r="Q60" s="93">
        <f t="shared" si="45"/>
        <v>2066816105.4633453</v>
      </c>
      <c r="R60" s="93">
        <f t="shared" si="45"/>
        <v>6670637165.499198</v>
      </c>
    </row>
    <row r="61" spans="1:18">
      <c r="A61" s="90" t="s">
        <v>366</v>
      </c>
      <c r="B61" s="97">
        <v>1</v>
      </c>
      <c r="C61" s="93">
        <f>IFERROR(C18/$B61,0)</f>
        <v>3.4062605579830388E-2</v>
      </c>
      <c r="D61" s="93">
        <f>IFERROR(D18/$B61,0)</f>
        <v>1.3251793747507477E-4</v>
      </c>
      <c r="E61" s="93">
        <f>IFERROR(E18/$B61,0)</f>
        <v>0.11040408417361448</v>
      </c>
      <c r="F61" s="93">
        <f>IFERROR(F18/$B61,0)</f>
        <v>2368705.6118447762</v>
      </c>
      <c r="G61" s="92">
        <f t="shared" si="32"/>
        <v>2.6031265329731719E-2</v>
      </c>
      <c r="H61" s="92">
        <f t="shared" si="33"/>
        <v>1.3200438459975579E-4</v>
      </c>
      <c r="I61" s="93">
        <f t="shared" ref="I61:R61" si="46">IFERROR(I18/$B61,0)</f>
        <v>363079.1833163838</v>
      </c>
      <c r="J61" s="93">
        <f t="shared" si="46"/>
        <v>1871158.9310844352</v>
      </c>
      <c r="K61" s="93">
        <f t="shared" si="46"/>
        <v>652678.05572349962</v>
      </c>
      <c r="L61" s="93">
        <f t="shared" si="46"/>
        <v>415340.58091495436</v>
      </c>
      <c r="M61" s="93">
        <f t="shared" si="46"/>
        <v>1900376.8554558514</v>
      </c>
      <c r="N61" s="93">
        <f t="shared" si="46"/>
        <v>376994.08622898924</v>
      </c>
      <c r="O61" s="93">
        <f t="shared" si="46"/>
        <v>1942421.9924711187</v>
      </c>
      <c r="P61" s="93">
        <f t="shared" si="46"/>
        <v>682057.76087972929</v>
      </c>
      <c r="Q61" s="93">
        <f t="shared" si="46"/>
        <v>427359.39036101213</v>
      </c>
      <c r="R61" s="93">
        <f t="shared" si="46"/>
        <v>2095823.3058977339</v>
      </c>
    </row>
    <row r="62" spans="1:18">
      <c r="A62" s="90" t="s">
        <v>367</v>
      </c>
      <c r="B62" s="97">
        <v>1.339E-6</v>
      </c>
      <c r="C62" s="93">
        <f>IFERROR(C27/$B62,0)</f>
        <v>0</v>
      </c>
      <c r="D62" s="93">
        <f>IFERROR(D27/$B62,0)</f>
        <v>0</v>
      </c>
      <c r="E62" s="93">
        <f>IFERROR(E27/$B62,0)</f>
        <v>0</v>
      </c>
      <c r="F62" s="93">
        <f>IFERROR(F27/$B62,0)</f>
        <v>249342940.58218855</v>
      </c>
      <c r="G62" s="92">
        <f t="shared" si="32"/>
        <v>249342940.58218855</v>
      </c>
      <c r="H62" s="92">
        <f t="shared" si="33"/>
        <v>249342940.58218855</v>
      </c>
      <c r="I62" s="93">
        <f t="shared" ref="I62:R62" si="47">IFERROR(I27/$B62,0)</f>
        <v>1069569435.149909</v>
      </c>
      <c r="J62" s="93">
        <f t="shared" si="47"/>
        <v>1801934713.4052656</v>
      </c>
      <c r="K62" s="93">
        <f t="shared" si="47"/>
        <v>1292553875.6935298</v>
      </c>
      <c r="L62" s="93">
        <f t="shared" si="47"/>
        <v>1096829825.5510314</v>
      </c>
      <c r="M62" s="93">
        <f t="shared" si="47"/>
        <v>191018761.09465393</v>
      </c>
      <c r="N62" s="93">
        <f t="shared" si="47"/>
        <v>1202567654.9790628</v>
      </c>
      <c r="O62" s="93">
        <f t="shared" si="47"/>
        <v>2146237017.8024499</v>
      </c>
      <c r="P62" s="93">
        <f t="shared" si="47"/>
        <v>1557345505.2207911</v>
      </c>
      <c r="Q62" s="93">
        <f t="shared" si="47"/>
        <v>1310943817.1899865</v>
      </c>
      <c r="R62" s="93">
        <f t="shared" si="47"/>
        <v>220617852.8138133</v>
      </c>
    </row>
    <row r="63" spans="1:18">
      <c r="A63" s="87" t="s">
        <v>32</v>
      </c>
      <c r="B63" s="87" t="s">
        <v>8</v>
      </c>
      <c r="C63" s="88">
        <f>IFERROR(1/SUM(1/C66,1/C68,1/C72,1/C73,1/C75),0)</f>
        <v>2.1606519190075696E-2</v>
      </c>
      <c r="D63" s="88">
        <f>IFERROR(1/SUM(1/D64,1/D65,1/D66,1/D68,1/D72,1/D73,1/D75),0)</f>
        <v>5.6990081773706379E-5</v>
      </c>
      <c r="E63" s="88">
        <f t="shared" ref="E63" si="48">IFERROR(1/SUM(1/E64,1/E65,1/E66,1/E68,1/E72,1/E73,1/E75),0)</f>
        <v>4.747989521334723E-2</v>
      </c>
      <c r="F63" s="88">
        <f>IFERROR(1/SUM(1/F64,1/F65,1/F66,1/F67,1/F68,1/F69,1/F70,1/F71,1/F72,1/F73,1/F74,1/F75,1/F76),0)</f>
        <v>12.97427885175358</v>
      </c>
      <c r="G63" s="95">
        <f t="shared" ref="G63:H63" si="49">IFERROR(1/SUM(1/G64,1/G65,1/G66,1/G67,1/G68,1/G69,1/G70,1/G71,1/G72,1/G73,1/G74,1/G75,1/G76),0)</f>
        <v>1.4832185113976574E-2</v>
      </c>
      <c r="H63" s="95">
        <f t="shared" si="49"/>
        <v>5.6839909245447457E-5</v>
      </c>
      <c r="I63" s="88">
        <f>IFERROR(1/SUM(1/I64,1/I65,1/I66,1/I67,1/I68,1/I69,1/I70,1/I72,1/I73,1/I75,1/I76),0)</f>
        <v>2.0013522402517063</v>
      </c>
      <c r="J63" s="88">
        <f t="shared" ref="J63:M63" si="50">IFERROR(1/SUM(1/J64,1/J65,1/J66,1/J67,1/J68,1/J69,1/J70,1/J72,1/J73,1/J75,1/J76),0)</f>
        <v>10.846114736177404</v>
      </c>
      <c r="K63" s="88">
        <f t="shared" si="50"/>
        <v>3.772550068832611</v>
      </c>
      <c r="L63" s="88">
        <f t="shared" si="50"/>
        <v>2.3610535731564233</v>
      </c>
      <c r="M63" s="88">
        <f t="shared" si="50"/>
        <v>10.417904914040141</v>
      </c>
      <c r="N63" s="88">
        <f t="shared" ref="N63:R63" si="51">IFERROR(1/SUM(1/N64,1/N65,1/N66,1/N67,1/N68,1/N69,1/N70,1/N71,1/N72,1/N73,1/N74,1/N75,1/N76),0)</f>
        <v>2.0351895486002585</v>
      </c>
      <c r="O63" s="88">
        <f t="shared" si="51"/>
        <v>11.141742777823517</v>
      </c>
      <c r="P63" s="88">
        <f t="shared" si="51"/>
        <v>3.8360006315552693</v>
      </c>
      <c r="Q63" s="88">
        <f t="shared" si="51"/>
        <v>2.4310339671117127</v>
      </c>
      <c r="R63" s="88">
        <f t="shared" si="51"/>
        <v>11.479601288884499</v>
      </c>
    </row>
    <row r="64" spans="1:18">
      <c r="A64" s="90" t="s">
        <v>355</v>
      </c>
      <c r="B64" s="97">
        <v>1</v>
      </c>
      <c r="C64" s="83">
        <f>IFERROR(C25/$B64,0)</f>
        <v>0</v>
      </c>
      <c r="D64" s="83">
        <f>IFERROR(D25/$B64,0)</f>
        <v>0.35033291684250306</v>
      </c>
      <c r="E64" s="83">
        <f>IFERROR(E25/$B64,0)</f>
        <v>291.87131626722265</v>
      </c>
      <c r="F64" s="83">
        <f>IFERROR(F25/$B64,0)</f>
        <v>58712.784869654701</v>
      </c>
      <c r="G64" s="92">
        <f t="shared" ref="G64:G76" si="52">(IF(AND(C64&lt;&gt;0,E64&lt;&gt;0,F64&lt;&gt;0),1/((1/C64)+(1/E64)+(1/F64)),IF(AND(C64&lt;&gt;0,E64&lt;&gt;0,F64=0), 1/((1/C64)+(1/E64)),IF(AND(C64&lt;&gt;0,E64=0,F64&lt;&gt;0),1/((1/C64)+(1/F64)),IF(AND(C64=0,E64&lt;&gt;0,F64&lt;&gt;0),1/((1/E64)+(1/F64)),IF(AND(C64&lt;&gt;0,E64=0,F64=0),1/(1/C64),IF(AND(C64=0,E64&lt;&gt;0,F64=0),1/(1/E64),IF(AND(C64=0,E64=0,F64&lt;&gt;0),1/(1/F64),IF(AND(C64=0,E64=0,F64=0),0)))))))))</f>
        <v>290.42755113466882</v>
      </c>
      <c r="H64" s="92">
        <f t="shared" ref="H64:H76" si="53">(IF(AND(C64&lt;&gt;0,D64&lt;&gt;0,F64&lt;&gt;0),1/((1/C64)+(1/D64)+(1/F64)),IF(AND(C64&lt;&gt;0,D64&lt;&gt;0,F64=0), 1/((1/C64)+(1/D64)),IF(AND(C64&lt;&gt;0,D64=0,F64&lt;&gt;0),1/((1/C64)+(1/F64)),IF(AND(C64=0,D64&lt;&gt;0,F64&lt;&gt;0),1/((1/D64)+(1/F64)),IF(AND(C64&lt;&gt;0,D64=0,F64=0),1/(1/C64),IF(AND(C64=0,D64&lt;&gt;0,F64=0),1/(1/D64),IF(AND(C64=0,D64=0,F64&lt;&gt;0),1/(1/F64),IF(AND(C64=0,D64=0,F64=0),0)))))))))</f>
        <v>0.35033082645587665</v>
      </c>
      <c r="I64" s="83">
        <f t="shared" ref="I64:R64" si="54">IFERROR(I25/$B64,0)</f>
        <v>9358.4563324222981</v>
      </c>
      <c r="J64" s="83">
        <f t="shared" si="54"/>
        <v>45206.102622717888</v>
      </c>
      <c r="K64" s="83">
        <f t="shared" si="54"/>
        <v>15852.362881071944</v>
      </c>
      <c r="L64" s="83">
        <f t="shared" si="54"/>
        <v>10258.307902847517</v>
      </c>
      <c r="M64" s="83">
        <f t="shared" si="54"/>
        <v>45827.745267575294</v>
      </c>
      <c r="N64" s="83">
        <f t="shared" si="54"/>
        <v>9912.2965433242061</v>
      </c>
      <c r="O64" s="83">
        <f t="shared" si="54"/>
        <v>48069.564431558902</v>
      </c>
      <c r="P64" s="83">
        <f t="shared" si="54"/>
        <v>16993.109600980093</v>
      </c>
      <c r="Q64" s="83">
        <f t="shared" si="54"/>
        <v>11141.469303221897</v>
      </c>
      <c r="R64" s="83">
        <f t="shared" si="54"/>
        <v>51948.88814745874</v>
      </c>
    </row>
    <row r="65" spans="1:18">
      <c r="A65" s="90" t="s">
        <v>356</v>
      </c>
      <c r="B65" s="97">
        <v>1</v>
      </c>
      <c r="C65" s="83">
        <f>IFERROR(C21/$B65,0)</f>
        <v>0</v>
      </c>
      <c r="D65" s="83">
        <f>IFERROR(D21/$B65,0)</f>
        <v>0.3011391870496582</v>
      </c>
      <c r="E65" s="83">
        <f>IFERROR(E21/$B65,0)</f>
        <v>250.88676135830821</v>
      </c>
      <c r="F65" s="83">
        <f>IFERROR(F21/$B65,0)</f>
        <v>3216097357.9226594</v>
      </c>
      <c r="G65" s="92">
        <f t="shared" si="52"/>
        <v>250.88674178671099</v>
      </c>
      <c r="H65" s="92">
        <f t="shared" si="53"/>
        <v>0.30113918702146103</v>
      </c>
      <c r="I65" s="83">
        <f t="shared" ref="I65:R65" si="55">IFERROR(I21/$B65,0)</f>
        <v>2224210438.4036183</v>
      </c>
      <c r="J65" s="83">
        <f t="shared" si="55"/>
        <v>4736034295.5663252</v>
      </c>
      <c r="K65" s="83">
        <f t="shared" si="55"/>
        <v>2531704969.058496</v>
      </c>
      <c r="L65" s="83">
        <f t="shared" si="55"/>
        <v>2224210438.4036183</v>
      </c>
      <c r="M65" s="83">
        <f t="shared" si="55"/>
        <v>2640240805.8752761</v>
      </c>
      <c r="N65" s="83">
        <f t="shared" si="55"/>
        <v>2397204583.6127877</v>
      </c>
      <c r="O65" s="83">
        <f t="shared" si="55"/>
        <v>5104392518.5548162</v>
      </c>
      <c r="P65" s="83">
        <f t="shared" si="55"/>
        <v>2728615355.5408235</v>
      </c>
      <c r="Q65" s="83">
        <f t="shared" si="55"/>
        <v>2397204583.6127877</v>
      </c>
      <c r="R65" s="83">
        <f t="shared" si="55"/>
        <v>2845592868.5544639</v>
      </c>
    </row>
    <row r="66" spans="1:18">
      <c r="A66" s="90" t="s">
        <v>357</v>
      </c>
      <c r="B66" s="98">
        <v>0.99980000000000002</v>
      </c>
      <c r="C66" s="83">
        <f>IFERROR(C17/$B66,0)</f>
        <v>296.57552195039557</v>
      </c>
      <c r="D66" s="83">
        <f>IFERROR(D17/$B66,0)</f>
        <v>4.9251923460194087E-2</v>
      </c>
      <c r="E66" s="83">
        <f>IFERROR(E17/$B66,0)</f>
        <v>41.033037542064392</v>
      </c>
      <c r="F66" s="83">
        <f>IFERROR(F17/$B66,0)</f>
        <v>87.865604563696905</v>
      </c>
      <c r="G66" s="92">
        <f t="shared" si="52"/>
        <v>25.560120419686264</v>
      </c>
      <c r="H66" s="92">
        <f t="shared" si="53"/>
        <v>4.9216162713228123E-2</v>
      </c>
      <c r="I66" s="83">
        <f t="shared" ref="I66:R66" si="56">IFERROR(I17/$B66,0)</f>
        <v>15.259805832255923</v>
      </c>
      <c r="J66" s="83">
        <f t="shared" si="56"/>
        <v>68.465662167388231</v>
      </c>
      <c r="K66" s="83">
        <f t="shared" si="56"/>
        <v>24.278603605456823</v>
      </c>
      <c r="L66" s="83">
        <f t="shared" si="56"/>
        <v>16.327264427835036</v>
      </c>
      <c r="M66" s="83">
        <f t="shared" si="56"/>
        <v>67.533640089493616</v>
      </c>
      <c r="N66" s="83">
        <f t="shared" si="56"/>
        <v>17.135652145562869</v>
      </c>
      <c r="O66" s="83">
        <f t="shared" si="56"/>
        <v>76.781315708020287</v>
      </c>
      <c r="P66" s="83">
        <f t="shared" si="56"/>
        <v>27.107162936432065</v>
      </c>
      <c r="Q66" s="83">
        <f t="shared" si="56"/>
        <v>19.277005280863804</v>
      </c>
      <c r="R66" s="83">
        <f t="shared" si="56"/>
        <v>77.743211697789391</v>
      </c>
    </row>
    <row r="67" spans="1:18">
      <c r="A67" s="90" t="s">
        <v>358</v>
      </c>
      <c r="B67" s="97">
        <v>2.0000000000000001E-4</v>
      </c>
      <c r="C67" s="83">
        <f>IFERROR(C5/$B67,0)</f>
        <v>0</v>
      </c>
      <c r="D67" s="83">
        <f>IFERROR(D5/$B67,0)</f>
        <v>0</v>
      </c>
      <c r="E67" s="83">
        <f>IFERROR(E5/$B67,0)</f>
        <v>0</v>
      </c>
      <c r="F67" s="83">
        <f>IFERROR(F5/$B67,0)</f>
        <v>855481897.20742738</v>
      </c>
      <c r="G67" s="92">
        <f t="shared" si="52"/>
        <v>855481897.20742726</v>
      </c>
      <c r="H67" s="92">
        <f t="shared" si="53"/>
        <v>855481897.20742726</v>
      </c>
      <c r="I67" s="83">
        <f t="shared" ref="I67:R67" si="57">IFERROR(I5/$B67,0)</f>
        <v>1495192529.171968</v>
      </c>
      <c r="J67" s="83">
        <f t="shared" si="57"/>
        <v>2636493335.4629974</v>
      </c>
      <c r="K67" s="83">
        <f t="shared" si="57"/>
        <v>1880031112.6297324</v>
      </c>
      <c r="L67" s="83">
        <f t="shared" si="57"/>
        <v>1557927880.0463166</v>
      </c>
      <c r="M67" s="83">
        <f t="shared" si="57"/>
        <v>569594425.36115277</v>
      </c>
      <c r="N67" s="83">
        <f t="shared" si="57"/>
        <v>1986944738.7663045</v>
      </c>
      <c r="O67" s="83">
        <f t="shared" si="57"/>
        <v>3503606699.1263824</v>
      </c>
      <c r="P67" s="83">
        <f t="shared" si="57"/>
        <v>2498352456.3390665</v>
      </c>
      <c r="Q67" s="83">
        <f t="shared" si="57"/>
        <v>2070313049.4837716</v>
      </c>
      <c r="R67" s="83">
        <f t="shared" si="57"/>
        <v>756927703.03548729</v>
      </c>
    </row>
    <row r="68" spans="1:18">
      <c r="A68" s="90" t="s">
        <v>359</v>
      </c>
      <c r="B68" s="97">
        <v>0.99999979999999999</v>
      </c>
      <c r="C68" s="83">
        <f>IFERROR(C9/$B68,0)</f>
        <v>367.9978660245265</v>
      </c>
      <c r="D68" s="83">
        <f>IFERROR(D9/$B68,0)</f>
        <v>6.2696203941382742E-2</v>
      </c>
      <c r="E68" s="83">
        <f>IFERROR(E9/$B68,0)</f>
        <v>52.233811582016649</v>
      </c>
      <c r="F68" s="83">
        <f>IFERROR(F9/$B68,0)</f>
        <v>15.655270938510093</v>
      </c>
      <c r="G68" s="92">
        <f t="shared" si="52"/>
        <v>11.663392910678221</v>
      </c>
      <c r="H68" s="92">
        <f t="shared" si="53"/>
        <v>6.2435525041312279E-2</v>
      </c>
      <c r="I68" s="83">
        <f t="shared" ref="I68:R68" si="58">IFERROR(I9/$B68,0)</f>
        <v>2.3063965354924103</v>
      </c>
      <c r="J68" s="83">
        <f t="shared" si="58"/>
        <v>12.933806259814085</v>
      </c>
      <c r="K68" s="83">
        <f t="shared" si="58"/>
        <v>4.4755075629197947</v>
      </c>
      <c r="L68" s="83">
        <f t="shared" si="58"/>
        <v>2.7642840829798736</v>
      </c>
      <c r="M68" s="83">
        <f t="shared" si="58"/>
        <v>12.691613923894341</v>
      </c>
      <c r="N68" s="83">
        <f t="shared" si="58"/>
        <v>2.3128502138715388</v>
      </c>
      <c r="O68" s="83">
        <f t="shared" si="58"/>
        <v>13.078018199611019</v>
      </c>
      <c r="P68" s="83">
        <f t="shared" si="58"/>
        <v>4.4777343652145607</v>
      </c>
      <c r="Q68" s="83">
        <f t="shared" si="58"/>
        <v>2.7863983556437129</v>
      </c>
      <c r="R68" s="83">
        <f t="shared" si="58"/>
        <v>13.8517346896137</v>
      </c>
    </row>
    <row r="69" spans="1:18">
      <c r="A69" s="90" t="s">
        <v>360</v>
      </c>
      <c r="B69" s="97">
        <v>1.9999999999999999E-7</v>
      </c>
      <c r="C69" s="83">
        <f>IFERROR(C24/$B69,0)</f>
        <v>0</v>
      </c>
      <c r="D69" s="83">
        <f>IFERROR(D24/$B69,0)</f>
        <v>0</v>
      </c>
      <c r="E69" s="83">
        <f>IFERROR(E24/$B69,0)</f>
        <v>0</v>
      </c>
      <c r="F69" s="83">
        <f>IFERROR(F24/$B69,0)</f>
        <v>150021613287.90469</v>
      </c>
      <c r="G69" s="92">
        <f t="shared" si="52"/>
        <v>150021613287.90469</v>
      </c>
      <c r="H69" s="92">
        <f t="shared" si="53"/>
        <v>150021613287.90469</v>
      </c>
      <c r="I69" s="83">
        <f t="shared" ref="I69:R69" si="59">IFERROR(I24/$B69,0)</f>
        <v>23632704439.054283</v>
      </c>
      <c r="J69" s="83">
        <f t="shared" si="59"/>
        <v>117391211592.68799</v>
      </c>
      <c r="K69" s="83">
        <f t="shared" si="59"/>
        <v>41131729863.392197</v>
      </c>
      <c r="L69" s="83">
        <f t="shared" si="59"/>
        <v>26413022608.354786</v>
      </c>
      <c r="M69" s="83">
        <f t="shared" si="59"/>
        <v>118924700142.85922</v>
      </c>
      <c r="N69" s="83">
        <f t="shared" si="59"/>
        <v>25588509477.371372</v>
      </c>
      <c r="O69" s="83">
        <f t="shared" si="59"/>
        <v>124319370797.21573</v>
      </c>
      <c r="P69" s="83">
        <f t="shared" si="59"/>
        <v>44258103195.736061</v>
      </c>
      <c r="Q69" s="83">
        <f t="shared" si="59"/>
        <v>27353381528.442818</v>
      </c>
      <c r="R69" s="83">
        <f t="shared" si="59"/>
        <v>132738653526.59615</v>
      </c>
    </row>
    <row r="70" spans="1:18">
      <c r="A70" s="90" t="s">
        <v>361</v>
      </c>
      <c r="B70" s="97">
        <v>0.99979000004200003</v>
      </c>
      <c r="C70" s="83">
        <f>IFERROR(C20/$B70,0)</f>
        <v>0</v>
      </c>
      <c r="D70" s="83">
        <f>IFERROR(D20/$B70,0)</f>
        <v>0</v>
      </c>
      <c r="E70" s="83">
        <f>IFERROR(E20/$B70,0)</f>
        <v>0</v>
      </c>
      <c r="F70" s="83">
        <f>IFERROR(F20/$B70,0)</f>
        <v>278239.14431909285</v>
      </c>
      <c r="G70" s="92">
        <f t="shared" si="52"/>
        <v>278239.14431909285</v>
      </c>
      <c r="H70" s="92">
        <f t="shared" si="53"/>
        <v>278239.14431909285</v>
      </c>
      <c r="I70" s="83">
        <f t="shared" ref="I70:R70" si="60">IFERROR(I20/$B70,0)</f>
        <v>42674.297539036364</v>
      </c>
      <c r="J70" s="83">
        <f t="shared" si="60"/>
        <v>219345.88935064699</v>
      </c>
      <c r="K70" s="83">
        <f t="shared" si="60"/>
        <v>76694.366905820614</v>
      </c>
      <c r="L70" s="83">
        <f t="shared" si="60"/>
        <v>48527.851626249321</v>
      </c>
      <c r="M70" s="83">
        <f t="shared" si="60"/>
        <v>222683.03543956298</v>
      </c>
      <c r="N70" s="83">
        <f t="shared" si="60"/>
        <v>44458.601869287311</v>
      </c>
      <c r="O70" s="83">
        <f t="shared" si="60"/>
        <v>227700.67606143578</v>
      </c>
      <c r="P70" s="83">
        <f t="shared" si="60"/>
        <v>80076.504206843238</v>
      </c>
      <c r="Q70" s="83">
        <f t="shared" si="60"/>
        <v>49943.723061932862</v>
      </c>
      <c r="R70" s="83">
        <f t="shared" si="60"/>
        <v>246185.12336906287</v>
      </c>
    </row>
    <row r="71" spans="1:18">
      <c r="A71" s="90" t="s">
        <v>362</v>
      </c>
      <c r="B71" s="97">
        <v>2.0999995799999999E-4</v>
      </c>
      <c r="C71" s="83">
        <f>IFERROR(C29/$B71,0)</f>
        <v>0</v>
      </c>
      <c r="D71" s="83">
        <f>IFERROR(D29/$B71,0)</f>
        <v>0</v>
      </c>
      <c r="E71" s="83">
        <f>IFERROR(E29/$B71,0)</f>
        <v>0</v>
      </c>
      <c r="F71" s="83">
        <f>IFERROR(F29/$B71,0)</f>
        <v>39769.311026521544</v>
      </c>
      <c r="G71" s="92">
        <f t="shared" si="52"/>
        <v>39769.311026521544</v>
      </c>
      <c r="H71" s="92">
        <f t="shared" si="53"/>
        <v>39769.311026521544</v>
      </c>
      <c r="I71" s="83">
        <f t="shared" ref="I71:R71" si="61">IFERROR(I29/$B71,0)</f>
        <v>0</v>
      </c>
      <c r="J71" s="83">
        <f t="shared" si="61"/>
        <v>0</v>
      </c>
      <c r="K71" s="83">
        <f t="shared" si="61"/>
        <v>0</v>
      </c>
      <c r="L71" s="83">
        <f t="shared" si="61"/>
        <v>0</v>
      </c>
      <c r="M71" s="83">
        <f t="shared" si="61"/>
        <v>0</v>
      </c>
      <c r="N71" s="83">
        <f t="shared" si="61"/>
        <v>6022.3020640187342</v>
      </c>
      <c r="O71" s="83">
        <f t="shared" si="61"/>
        <v>32901.013043097279</v>
      </c>
      <c r="P71" s="83">
        <f t="shared" si="61"/>
        <v>11425.667067339828</v>
      </c>
      <c r="Q71" s="83">
        <f t="shared" si="61"/>
        <v>7178.8578419679443</v>
      </c>
      <c r="R71" s="83">
        <f t="shared" si="61"/>
        <v>35187.761827425231</v>
      </c>
    </row>
    <row r="72" spans="1:18">
      <c r="A72" s="90" t="s">
        <v>363</v>
      </c>
      <c r="B72" s="97">
        <v>1</v>
      </c>
      <c r="C72" s="83">
        <f>IFERROR(C16/$B72,0)</f>
        <v>5.9218035562636162E-2</v>
      </c>
      <c r="D72" s="83">
        <f>IFERROR(D16/$B72,0)</f>
        <v>1.0284974251796849E-4</v>
      </c>
      <c r="E72" s="83">
        <f>IFERROR(E16/$B72,0)</f>
        <v>8.5686751895939592E-2</v>
      </c>
      <c r="F72" s="83">
        <f>IFERROR(F16/$B72,0)</f>
        <v>8870.2040033028225</v>
      </c>
      <c r="G72" s="92">
        <f t="shared" si="52"/>
        <v>3.5017346067980293E-2</v>
      </c>
      <c r="H72" s="92">
        <f t="shared" si="53"/>
        <v>1.0267142184761759E-4</v>
      </c>
      <c r="I72" s="83">
        <f t="shared" ref="I72:R72" si="62">IFERROR(I16/$B72,0)</f>
        <v>7936.6522539187827</v>
      </c>
      <c r="J72" s="83">
        <f t="shared" si="62"/>
        <v>12484.62152301831</v>
      </c>
      <c r="K72" s="83">
        <f t="shared" si="62"/>
        <v>8080.9550221718537</v>
      </c>
      <c r="L72" s="83">
        <f t="shared" si="62"/>
        <v>7936.6522539187827</v>
      </c>
      <c r="M72" s="83">
        <f t="shared" si="62"/>
        <v>6545.7287056796431</v>
      </c>
      <c r="N72" s="83">
        <f t="shared" si="62"/>
        <v>10054.690168624964</v>
      </c>
      <c r="O72" s="83">
        <f t="shared" si="62"/>
        <v>15364.58518105686</v>
      </c>
      <c r="P72" s="83">
        <f t="shared" si="62"/>
        <v>10206.274950850109</v>
      </c>
      <c r="Q72" s="83">
        <f t="shared" si="62"/>
        <v>10075.813467298545</v>
      </c>
      <c r="R72" s="83">
        <f t="shared" si="62"/>
        <v>7848.3287181098931</v>
      </c>
    </row>
    <row r="73" spans="1:18">
      <c r="A73" s="90" t="s">
        <v>364</v>
      </c>
      <c r="B73" s="97">
        <v>1</v>
      </c>
      <c r="C73" s="83">
        <f>IFERROR(C7/$B73,0)</f>
        <v>31.462406680606691</v>
      </c>
      <c r="D73" s="83">
        <f>IFERROR(D7/$B73,0)</f>
        <v>4.2478352560503425E-3</v>
      </c>
      <c r="E73" s="83">
        <f>IFERROR(E7/$B73,0)</f>
        <v>3.5389802324144917</v>
      </c>
      <c r="F73" s="83">
        <f>IFERROR(F7/$B73,0)</f>
        <v>602.63790578680334</v>
      </c>
      <c r="G73" s="92">
        <f t="shared" si="52"/>
        <v>3.1644507123076728</v>
      </c>
      <c r="H73" s="92">
        <f t="shared" si="53"/>
        <v>4.247231886735767E-3</v>
      </c>
      <c r="I73" s="83">
        <f t="shared" ref="I73:R73" si="63">IFERROR(I7/$B73,0)</f>
        <v>3393.2210466680435</v>
      </c>
      <c r="J73" s="83">
        <f t="shared" si="63"/>
        <v>5917.9390873436696</v>
      </c>
      <c r="K73" s="83">
        <f t="shared" si="63"/>
        <v>4091.4146776696975</v>
      </c>
      <c r="L73" s="83">
        <f t="shared" si="63"/>
        <v>3464.1594657621481</v>
      </c>
      <c r="M73" s="83">
        <f t="shared" si="63"/>
        <v>452.62133026901989</v>
      </c>
      <c r="N73" s="83">
        <f t="shared" si="63"/>
        <v>4195.1110073025275</v>
      </c>
      <c r="O73" s="83">
        <f t="shared" si="63"/>
        <v>6983.7648900323256</v>
      </c>
      <c r="P73" s="83">
        <f t="shared" si="63"/>
        <v>4716.4483281542543</v>
      </c>
      <c r="Q73" s="83">
        <f t="shared" si="63"/>
        <v>4247.4953042896614</v>
      </c>
      <c r="R73" s="83">
        <f t="shared" si="63"/>
        <v>533.21213140611769</v>
      </c>
    </row>
    <row r="74" spans="1:18">
      <c r="A74" s="90" t="s">
        <v>365</v>
      </c>
      <c r="B74" s="99">
        <v>1.9000000000000001E-8</v>
      </c>
      <c r="C74" s="83">
        <f>IFERROR(C12/$B74,0)</f>
        <v>0</v>
      </c>
      <c r="D74" s="83">
        <f>IFERROR(D12/$B74,0)</f>
        <v>0</v>
      </c>
      <c r="E74" s="83">
        <f>IFERROR(E12/$B74,0)</f>
        <v>0</v>
      </c>
      <c r="F74" s="83">
        <f>IFERROR(F12/$B74,0)</f>
        <v>7539173576.3383541</v>
      </c>
      <c r="G74" s="92">
        <f t="shared" si="52"/>
        <v>7539173576.3383541</v>
      </c>
      <c r="H74" s="92">
        <f t="shared" si="53"/>
        <v>7539173576.3383541</v>
      </c>
      <c r="I74" s="83">
        <f t="shared" ref="I74:R74" si="64">IFERROR(I12/$B74,0)</f>
        <v>0</v>
      </c>
      <c r="J74" s="83">
        <f t="shared" si="64"/>
        <v>0</v>
      </c>
      <c r="K74" s="83">
        <f t="shared" si="64"/>
        <v>0</v>
      </c>
      <c r="L74" s="83">
        <f t="shared" si="64"/>
        <v>0</v>
      </c>
      <c r="M74" s="83">
        <f t="shared" si="64"/>
        <v>0</v>
      </c>
      <c r="N74" s="83">
        <f t="shared" si="64"/>
        <v>1913488854.2986524</v>
      </c>
      <c r="O74" s="83">
        <f t="shared" si="64"/>
        <v>8194596990.8811312</v>
      </c>
      <c r="P74" s="83">
        <f t="shared" si="64"/>
        <v>2918701080.6341629</v>
      </c>
      <c r="Q74" s="83">
        <f t="shared" si="64"/>
        <v>2066816105.4633453</v>
      </c>
      <c r="R74" s="83">
        <f t="shared" si="64"/>
        <v>6670637165.499198</v>
      </c>
    </row>
    <row r="75" spans="1:18">
      <c r="A75" s="90" t="s">
        <v>366</v>
      </c>
      <c r="B75" s="97">
        <v>1</v>
      </c>
      <c r="C75" s="83">
        <f>IFERROR(C18/$B75,0)</f>
        <v>3.4062605579830388E-2</v>
      </c>
      <c r="D75" s="83">
        <f>IFERROR(D18/$B75,0)</f>
        <v>1.3251793747507477E-4</v>
      </c>
      <c r="E75" s="83">
        <f>IFERROR(E18/$B75,0)</f>
        <v>0.11040408417361448</v>
      </c>
      <c r="F75" s="83">
        <f>IFERROR(F18/$B75,0)</f>
        <v>2368705.6118447762</v>
      </c>
      <c r="G75" s="92">
        <f t="shared" si="52"/>
        <v>2.6031265329731719E-2</v>
      </c>
      <c r="H75" s="92">
        <f t="shared" si="53"/>
        <v>1.3200438459975579E-4</v>
      </c>
      <c r="I75" s="83">
        <f t="shared" ref="I75:R75" si="65">IFERROR(I18/$B75,0)</f>
        <v>363079.1833163838</v>
      </c>
      <c r="J75" s="83">
        <f t="shared" si="65"/>
        <v>1871158.9310844352</v>
      </c>
      <c r="K75" s="83">
        <f t="shared" si="65"/>
        <v>652678.05572349962</v>
      </c>
      <c r="L75" s="83">
        <f t="shared" si="65"/>
        <v>415340.58091495436</v>
      </c>
      <c r="M75" s="83">
        <f t="shared" si="65"/>
        <v>1900376.8554558514</v>
      </c>
      <c r="N75" s="83">
        <f t="shared" si="65"/>
        <v>376994.08622898924</v>
      </c>
      <c r="O75" s="83">
        <f t="shared" si="65"/>
        <v>1942421.9924711187</v>
      </c>
      <c r="P75" s="83">
        <f t="shared" si="65"/>
        <v>682057.76087972929</v>
      </c>
      <c r="Q75" s="83">
        <f t="shared" si="65"/>
        <v>427359.39036101213</v>
      </c>
      <c r="R75" s="83">
        <f t="shared" si="65"/>
        <v>2095823.3058977339</v>
      </c>
    </row>
    <row r="76" spans="1:18">
      <c r="A76" s="90" t="s">
        <v>367</v>
      </c>
      <c r="B76" s="97">
        <v>1.339E-6</v>
      </c>
      <c r="C76" s="83">
        <f>IFERROR(C27/$B76,0)</f>
        <v>0</v>
      </c>
      <c r="D76" s="83">
        <f>IFERROR(D27/$B76,0)</f>
        <v>0</v>
      </c>
      <c r="E76" s="83">
        <f>IFERROR(E27/$B76,0)</f>
        <v>0</v>
      </c>
      <c r="F76" s="83">
        <f>IFERROR(F27/$B76,0)</f>
        <v>249342940.58218855</v>
      </c>
      <c r="G76" s="92">
        <f t="shared" si="52"/>
        <v>249342940.58218855</v>
      </c>
      <c r="H76" s="92">
        <f t="shared" si="53"/>
        <v>249342940.58218855</v>
      </c>
      <c r="I76" s="83">
        <f t="shared" ref="I76:R76" si="66">IFERROR(I27/$B76,0)</f>
        <v>1069569435.149909</v>
      </c>
      <c r="J76" s="83">
        <f t="shared" si="66"/>
        <v>1801934713.4052656</v>
      </c>
      <c r="K76" s="83">
        <f t="shared" si="66"/>
        <v>1292553875.6935298</v>
      </c>
      <c r="L76" s="83">
        <f t="shared" si="66"/>
        <v>1096829825.5510314</v>
      </c>
      <c r="M76" s="83">
        <f t="shared" si="66"/>
        <v>191018761.09465393</v>
      </c>
      <c r="N76" s="83">
        <f t="shared" si="66"/>
        <v>1202567654.9790628</v>
      </c>
      <c r="O76" s="83">
        <f t="shared" si="66"/>
        <v>2146237017.8024499</v>
      </c>
      <c r="P76" s="83">
        <f t="shared" si="66"/>
        <v>1557345505.2207911</v>
      </c>
      <c r="Q76" s="83">
        <f t="shared" si="66"/>
        <v>1310943817.1899865</v>
      </c>
      <c r="R76" s="83">
        <f t="shared" si="66"/>
        <v>220617852.8138133</v>
      </c>
    </row>
  </sheetData>
  <sheetProtection algorithmName="SHA-512" hashValue="II+ew4oS5ZXTtlHafEoteVq3QwIryBxJx5Z73vpmuixhsrbF6eSoE6Azg7WodJvMLYP5B7z28SmjBjcIYc784A==" saltValue="AqdHuccJIoGmi2SEyq0C2Q==" spinCount="100000" sheet="1" objects="1" scenarios="1"/>
  <autoFilter ref="A1:R76" xr:uid="{00000000-0009-0000-0000-000008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sheetPr>
  <dimension ref="A1:S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2" style="61" bestFit="1" customWidth="1"/>
    <col min="2" max="2" width="11.73046875" style="21" bestFit="1" customWidth="1"/>
    <col min="3" max="3" width="7.1328125" style="21" bestFit="1" customWidth="1"/>
    <col min="4" max="4" width="13.73046875" style="21" bestFit="1" customWidth="1"/>
    <col min="5" max="5" width="16.1328125" style="21" bestFit="1" customWidth="1"/>
    <col min="6" max="6" width="16" style="21" bestFit="1" customWidth="1"/>
    <col min="7" max="7" width="13.73046875" style="21" bestFit="1" customWidth="1"/>
    <col min="8" max="9" width="15" style="21" bestFit="1" customWidth="1"/>
    <col min="10" max="10" width="11.59765625" style="21" bestFit="1" customWidth="1"/>
    <col min="11" max="12" width="13.265625" style="21" bestFit="1" customWidth="1"/>
    <col min="13" max="13" width="14.265625" style="21" bestFit="1" customWidth="1"/>
    <col min="14" max="14" width="12" style="21" bestFit="1" customWidth="1"/>
    <col min="15" max="15" width="11.59765625" style="21" bestFit="1" customWidth="1"/>
    <col min="16" max="17" width="13.265625" style="21" bestFit="1" customWidth="1"/>
    <col min="18" max="18" width="14.265625" style="21" bestFit="1" customWidth="1"/>
    <col min="19" max="19" width="12" style="21" bestFit="1" customWidth="1"/>
    <col min="20" max="246" width="9.06640625" style="21"/>
    <col min="247" max="247" width="15.3984375" style="21" bestFit="1" customWidth="1"/>
    <col min="248" max="248" width="11.1328125" style="21" bestFit="1" customWidth="1"/>
    <col min="249" max="249" width="14.59765625" style="21" bestFit="1" customWidth="1"/>
    <col min="250" max="250" width="17.3984375" style="21" bestFit="1" customWidth="1"/>
    <col min="251" max="251" width="17.59765625" style="21" bestFit="1" customWidth="1"/>
    <col min="252" max="252" width="14.73046875" style="21" bestFit="1" customWidth="1"/>
    <col min="253" max="253" width="14.3984375" style="21" bestFit="1" customWidth="1"/>
    <col min="254" max="254" width="12.1328125" style="21" bestFit="1" customWidth="1"/>
    <col min="255" max="255" width="12.3984375" style="21" bestFit="1" customWidth="1"/>
    <col min="256" max="257" width="13.86328125" style="21" bestFit="1" customWidth="1"/>
    <col min="258" max="258" width="14.86328125" style="21" bestFit="1" customWidth="1"/>
    <col min="259" max="259" width="12.1328125" style="21" bestFit="1" customWidth="1"/>
    <col min="260" max="260" width="12.3984375" style="21" bestFit="1" customWidth="1"/>
    <col min="261" max="262" width="13.86328125" style="21" bestFit="1" customWidth="1"/>
    <col min="263" max="263" width="14.86328125" style="21" bestFit="1" customWidth="1"/>
    <col min="264" max="502" width="9.06640625" style="21"/>
    <col min="503" max="503" width="15.3984375" style="21" bestFit="1" customWidth="1"/>
    <col min="504" max="504" width="11.1328125" style="21" bestFit="1" customWidth="1"/>
    <col min="505" max="505" width="14.59765625" style="21" bestFit="1" customWidth="1"/>
    <col min="506" max="506" width="17.3984375" style="21" bestFit="1" customWidth="1"/>
    <col min="507" max="507" width="17.59765625" style="21" bestFit="1" customWidth="1"/>
    <col min="508" max="508" width="14.73046875" style="21" bestFit="1" customWidth="1"/>
    <col min="509" max="509" width="14.3984375" style="21" bestFit="1" customWidth="1"/>
    <col min="510" max="510" width="12.1328125" style="21" bestFit="1" customWidth="1"/>
    <col min="511" max="511" width="12.3984375" style="21" bestFit="1" customWidth="1"/>
    <col min="512" max="513" width="13.86328125" style="21" bestFit="1" customWidth="1"/>
    <col min="514" max="514" width="14.86328125" style="21" bestFit="1" customWidth="1"/>
    <col min="515" max="515" width="12.1328125" style="21" bestFit="1" customWidth="1"/>
    <col min="516" max="516" width="12.3984375" style="21" bestFit="1" customWidth="1"/>
    <col min="517" max="518" width="13.86328125" style="21" bestFit="1" customWidth="1"/>
    <col min="519" max="519" width="14.86328125" style="21" bestFit="1" customWidth="1"/>
    <col min="520" max="758" width="9.06640625" style="21"/>
    <col min="759" max="759" width="15.3984375" style="21" bestFit="1" customWidth="1"/>
    <col min="760" max="760" width="11.1328125" style="21" bestFit="1" customWidth="1"/>
    <col min="761" max="761" width="14.59765625" style="21" bestFit="1" customWidth="1"/>
    <col min="762" max="762" width="17.3984375" style="21" bestFit="1" customWidth="1"/>
    <col min="763" max="763" width="17.59765625" style="21" bestFit="1" customWidth="1"/>
    <col min="764" max="764" width="14.73046875" style="21" bestFit="1" customWidth="1"/>
    <col min="765" max="765" width="14.3984375" style="21" bestFit="1" customWidth="1"/>
    <col min="766" max="766" width="12.1328125" style="21" bestFit="1" customWidth="1"/>
    <col min="767" max="767" width="12.3984375" style="21" bestFit="1" customWidth="1"/>
    <col min="768" max="769" width="13.86328125" style="21" bestFit="1" customWidth="1"/>
    <col min="770" max="770" width="14.86328125" style="21" bestFit="1" customWidth="1"/>
    <col min="771" max="771" width="12.1328125" style="21" bestFit="1" customWidth="1"/>
    <col min="772" max="772" width="12.3984375" style="21" bestFit="1" customWidth="1"/>
    <col min="773" max="774" width="13.86328125" style="21" bestFit="1" customWidth="1"/>
    <col min="775" max="775" width="14.86328125" style="21" bestFit="1" customWidth="1"/>
    <col min="776" max="1014" width="9.06640625" style="21"/>
    <col min="1015" max="1015" width="15.3984375" style="21" bestFit="1" customWidth="1"/>
    <col min="1016" max="1016" width="11.1328125" style="21" bestFit="1" customWidth="1"/>
    <col min="1017" max="1017" width="14.59765625" style="21" bestFit="1" customWidth="1"/>
    <col min="1018" max="1018" width="17.3984375" style="21" bestFit="1" customWidth="1"/>
    <col min="1019" max="1019" width="17.59765625" style="21" bestFit="1" customWidth="1"/>
    <col min="1020" max="1020" width="14.73046875" style="21" bestFit="1" customWidth="1"/>
    <col min="1021" max="1021" width="14.3984375" style="21" bestFit="1" customWidth="1"/>
    <col min="1022" max="1022" width="12.1328125" style="21" bestFit="1" customWidth="1"/>
    <col min="1023" max="1023" width="12.3984375" style="21" bestFit="1" customWidth="1"/>
    <col min="1024" max="1025" width="13.86328125" style="21" bestFit="1" customWidth="1"/>
    <col min="1026" max="1026" width="14.86328125" style="21" bestFit="1" customWidth="1"/>
    <col min="1027" max="1027" width="12.1328125" style="21" bestFit="1" customWidth="1"/>
    <col min="1028" max="1028" width="12.3984375" style="21" bestFit="1" customWidth="1"/>
    <col min="1029" max="1030" width="13.86328125" style="21" bestFit="1" customWidth="1"/>
    <col min="1031" max="1031" width="14.86328125" style="21" bestFit="1" customWidth="1"/>
    <col min="1032" max="1270" width="9.06640625" style="21"/>
    <col min="1271" max="1271" width="15.3984375" style="21" bestFit="1" customWidth="1"/>
    <col min="1272" max="1272" width="11.1328125" style="21" bestFit="1" customWidth="1"/>
    <col min="1273" max="1273" width="14.59765625" style="21" bestFit="1" customWidth="1"/>
    <col min="1274" max="1274" width="17.3984375" style="21" bestFit="1" customWidth="1"/>
    <col min="1275" max="1275" width="17.59765625" style="21" bestFit="1" customWidth="1"/>
    <col min="1276" max="1276" width="14.73046875" style="21" bestFit="1" customWidth="1"/>
    <col min="1277" max="1277" width="14.3984375" style="21" bestFit="1" customWidth="1"/>
    <col min="1278" max="1278" width="12.1328125" style="21" bestFit="1" customWidth="1"/>
    <col min="1279" max="1279" width="12.3984375" style="21" bestFit="1" customWidth="1"/>
    <col min="1280" max="1281" width="13.86328125" style="21" bestFit="1" customWidth="1"/>
    <col min="1282" max="1282" width="14.86328125" style="21" bestFit="1" customWidth="1"/>
    <col min="1283" max="1283" width="12.1328125" style="21" bestFit="1" customWidth="1"/>
    <col min="1284" max="1284" width="12.3984375" style="21" bestFit="1" customWidth="1"/>
    <col min="1285" max="1286" width="13.86328125" style="21" bestFit="1" customWidth="1"/>
    <col min="1287" max="1287" width="14.86328125" style="21" bestFit="1" customWidth="1"/>
    <col min="1288" max="1526" width="9.06640625" style="21"/>
    <col min="1527" max="1527" width="15.3984375" style="21" bestFit="1" customWidth="1"/>
    <col min="1528" max="1528" width="11.1328125" style="21" bestFit="1" customWidth="1"/>
    <col min="1529" max="1529" width="14.59765625" style="21" bestFit="1" customWidth="1"/>
    <col min="1530" max="1530" width="17.3984375" style="21" bestFit="1" customWidth="1"/>
    <col min="1531" max="1531" width="17.59765625" style="21" bestFit="1" customWidth="1"/>
    <col min="1532" max="1532" width="14.73046875" style="21" bestFit="1" customWidth="1"/>
    <col min="1533" max="1533" width="14.3984375" style="21" bestFit="1" customWidth="1"/>
    <col min="1534" max="1534" width="12.1328125" style="21" bestFit="1" customWidth="1"/>
    <col min="1535" max="1535" width="12.3984375" style="21" bestFit="1" customWidth="1"/>
    <col min="1536" max="1537" width="13.86328125" style="21" bestFit="1" customWidth="1"/>
    <col min="1538" max="1538" width="14.86328125" style="21" bestFit="1" customWidth="1"/>
    <col min="1539" max="1539" width="12.1328125" style="21" bestFit="1" customWidth="1"/>
    <col min="1540" max="1540" width="12.3984375" style="21" bestFit="1" customWidth="1"/>
    <col min="1541" max="1542" width="13.86328125" style="21" bestFit="1" customWidth="1"/>
    <col min="1543" max="1543" width="14.86328125" style="21" bestFit="1" customWidth="1"/>
    <col min="1544" max="1782" width="9.06640625" style="21"/>
    <col min="1783" max="1783" width="15.3984375" style="21" bestFit="1" customWidth="1"/>
    <col min="1784" max="1784" width="11.1328125" style="21" bestFit="1" customWidth="1"/>
    <col min="1785" max="1785" width="14.59765625" style="21" bestFit="1" customWidth="1"/>
    <col min="1786" max="1786" width="17.3984375" style="21" bestFit="1" customWidth="1"/>
    <col min="1787" max="1787" width="17.59765625" style="21" bestFit="1" customWidth="1"/>
    <col min="1788" max="1788" width="14.73046875" style="21" bestFit="1" customWidth="1"/>
    <col min="1789" max="1789" width="14.3984375" style="21" bestFit="1" customWidth="1"/>
    <col min="1790" max="1790" width="12.1328125" style="21" bestFit="1" customWidth="1"/>
    <col min="1791" max="1791" width="12.3984375" style="21" bestFit="1" customWidth="1"/>
    <col min="1792" max="1793" width="13.86328125" style="21" bestFit="1" customWidth="1"/>
    <col min="1794" max="1794" width="14.86328125" style="21" bestFit="1" customWidth="1"/>
    <col min="1795" max="1795" width="12.1328125" style="21" bestFit="1" customWidth="1"/>
    <col min="1796" max="1796" width="12.3984375" style="21" bestFit="1" customWidth="1"/>
    <col min="1797" max="1798" width="13.86328125" style="21" bestFit="1" customWidth="1"/>
    <col min="1799" max="1799" width="14.86328125" style="21" bestFit="1" customWidth="1"/>
    <col min="1800" max="2038" width="9.06640625" style="21"/>
    <col min="2039" max="2039" width="15.3984375" style="21" bestFit="1" customWidth="1"/>
    <col min="2040" max="2040" width="11.1328125" style="21" bestFit="1" customWidth="1"/>
    <col min="2041" max="2041" width="14.59765625" style="21" bestFit="1" customWidth="1"/>
    <col min="2042" max="2042" width="17.3984375" style="21" bestFit="1" customWidth="1"/>
    <col min="2043" max="2043" width="17.59765625" style="21" bestFit="1" customWidth="1"/>
    <col min="2044" max="2044" width="14.73046875" style="21" bestFit="1" customWidth="1"/>
    <col min="2045" max="2045" width="14.3984375" style="21" bestFit="1" customWidth="1"/>
    <col min="2046" max="2046" width="12.1328125" style="21" bestFit="1" customWidth="1"/>
    <col min="2047" max="2047" width="12.3984375" style="21" bestFit="1" customWidth="1"/>
    <col min="2048" max="2049" width="13.86328125" style="21" bestFit="1" customWidth="1"/>
    <col min="2050" max="2050" width="14.86328125" style="21" bestFit="1" customWidth="1"/>
    <col min="2051" max="2051" width="12.1328125" style="21" bestFit="1" customWidth="1"/>
    <col min="2052" max="2052" width="12.3984375" style="21" bestFit="1" customWidth="1"/>
    <col min="2053" max="2054" width="13.86328125" style="21" bestFit="1" customWidth="1"/>
    <col min="2055" max="2055" width="14.86328125" style="21" bestFit="1" customWidth="1"/>
    <col min="2056" max="2294" width="9.06640625" style="21"/>
    <col min="2295" max="2295" width="15.3984375" style="21" bestFit="1" customWidth="1"/>
    <col min="2296" max="2296" width="11.1328125" style="21" bestFit="1" customWidth="1"/>
    <col min="2297" max="2297" width="14.59765625" style="21" bestFit="1" customWidth="1"/>
    <col min="2298" max="2298" width="17.3984375" style="21" bestFit="1" customWidth="1"/>
    <col min="2299" max="2299" width="17.59765625" style="21" bestFit="1" customWidth="1"/>
    <col min="2300" max="2300" width="14.73046875" style="21" bestFit="1" customWidth="1"/>
    <col min="2301" max="2301" width="14.3984375" style="21" bestFit="1" customWidth="1"/>
    <col min="2302" max="2302" width="12.1328125" style="21" bestFit="1" customWidth="1"/>
    <col min="2303" max="2303" width="12.3984375" style="21" bestFit="1" customWidth="1"/>
    <col min="2304" max="2305" width="13.86328125" style="21" bestFit="1" customWidth="1"/>
    <col min="2306" max="2306" width="14.86328125" style="21" bestFit="1" customWidth="1"/>
    <col min="2307" max="2307" width="12.1328125" style="21" bestFit="1" customWidth="1"/>
    <col min="2308" max="2308" width="12.3984375" style="21" bestFit="1" customWidth="1"/>
    <col min="2309" max="2310" width="13.86328125" style="21" bestFit="1" customWidth="1"/>
    <col min="2311" max="2311" width="14.86328125" style="21" bestFit="1" customWidth="1"/>
    <col min="2312" max="2550" width="9.06640625" style="21"/>
    <col min="2551" max="2551" width="15.3984375" style="21" bestFit="1" customWidth="1"/>
    <col min="2552" max="2552" width="11.1328125" style="21" bestFit="1" customWidth="1"/>
    <col min="2553" max="2553" width="14.59765625" style="21" bestFit="1" customWidth="1"/>
    <col min="2554" max="2554" width="17.3984375" style="21" bestFit="1" customWidth="1"/>
    <col min="2555" max="2555" width="17.59765625" style="21" bestFit="1" customWidth="1"/>
    <col min="2556" max="2556" width="14.73046875" style="21" bestFit="1" customWidth="1"/>
    <col min="2557" max="2557" width="14.3984375" style="21" bestFit="1" customWidth="1"/>
    <col min="2558" max="2558" width="12.1328125" style="21" bestFit="1" customWidth="1"/>
    <col min="2559" max="2559" width="12.3984375" style="21" bestFit="1" customWidth="1"/>
    <col min="2560" max="2561" width="13.86328125" style="21" bestFit="1" customWidth="1"/>
    <col min="2562" max="2562" width="14.86328125" style="21" bestFit="1" customWidth="1"/>
    <col min="2563" max="2563" width="12.1328125" style="21" bestFit="1" customWidth="1"/>
    <col min="2564" max="2564" width="12.3984375" style="21" bestFit="1" customWidth="1"/>
    <col min="2565" max="2566" width="13.86328125" style="21" bestFit="1" customWidth="1"/>
    <col min="2567" max="2567" width="14.86328125" style="21" bestFit="1" customWidth="1"/>
    <col min="2568" max="2806" width="9.06640625" style="21"/>
    <col min="2807" max="2807" width="15.3984375" style="21" bestFit="1" customWidth="1"/>
    <col min="2808" max="2808" width="11.1328125" style="21" bestFit="1" customWidth="1"/>
    <col min="2809" max="2809" width="14.59765625" style="21" bestFit="1" customWidth="1"/>
    <col min="2810" max="2810" width="17.3984375" style="21" bestFit="1" customWidth="1"/>
    <col min="2811" max="2811" width="17.59765625" style="21" bestFit="1" customWidth="1"/>
    <col min="2812" max="2812" width="14.73046875" style="21" bestFit="1" customWidth="1"/>
    <col min="2813" max="2813" width="14.3984375" style="21" bestFit="1" customWidth="1"/>
    <col min="2814" max="2814" width="12.1328125" style="21" bestFit="1" customWidth="1"/>
    <col min="2815" max="2815" width="12.3984375" style="21" bestFit="1" customWidth="1"/>
    <col min="2816" max="2817" width="13.86328125" style="21" bestFit="1" customWidth="1"/>
    <col min="2818" max="2818" width="14.86328125" style="21" bestFit="1" customWidth="1"/>
    <col min="2819" max="2819" width="12.1328125" style="21" bestFit="1" customWidth="1"/>
    <col min="2820" max="2820" width="12.3984375" style="21" bestFit="1" customWidth="1"/>
    <col min="2821" max="2822" width="13.86328125" style="21" bestFit="1" customWidth="1"/>
    <col min="2823" max="2823" width="14.86328125" style="21" bestFit="1" customWidth="1"/>
    <col min="2824" max="3062" width="9.06640625" style="21"/>
    <col min="3063" max="3063" width="15.3984375" style="21" bestFit="1" customWidth="1"/>
    <col min="3064" max="3064" width="11.1328125" style="21" bestFit="1" customWidth="1"/>
    <col min="3065" max="3065" width="14.59765625" style="21" bestFit="1" customWidth="1"/>
    <col min="3066" max="3066" width="17.3984375" style="21" bestFit="1" customWidth="1"/>
    <col min="3067" max="3067" width="17.59765625" style="21" bestFit="1" customWidth="1"/>
    <col min="3068" max="3068" width="14.73046875" style="21" bestFit="1" customWidth="1"/>
    <col min="3069" max="3069" width="14.3984375" style="21" bestFit="1" customWidth="1"/>
    <col min="3070" max="3070" width="12.1328125" style="21" bestFit="1" customWidth="1"/>
    <col min="3071" max="3071" width="12.3984375" style="21" bestFit="1" customWidth="1"/>
    <col min="3072" max="3073" width="13.86328125" style="21" bestFit="1" customWidth="1"/>
    <col min="3074" max="3074" width="14.86328125" style="21" bestFit="1" customWidth="1"/>
    <col min="3075" max="3075" width="12.1328125" style="21" bestFit="1" customWidth="1"/>
    <col min="3076" max="3076" width="12.3984375" style="21" bestFit="1" customWidth="1"/>
    <col min="3077" max="3078" width="13.86328125" style="21" bestFit="1" customWidth="1"/>
    <col min="3079" max="3079" width="14.86328125" style="21" bestFit="1" customWidth="1"/>
    <col min="3080" max="3318" width="9.06640625" style="21"/>
    <col min="3319" max="3319" width="15.3984375" style="21" bestFit="1" customWidth="1"/>
    <col min="3320" max="3320" width="11.1328125" style="21" bestFit="1" customWidth="1"/>
    <col min="3321" max="3321" width="14.59765625" style="21" bestFit="1" customWidth="1"/>
    <col min="3322" max="3322" width="17.3984375" style="21" bestFit="1" customWidth="1"/>
    <col min="3323" max="3323" width="17.59765625" style="21" bestFit="1" customWidth="1"/>
    <col min="3324" max="3324" width="14.73046875" style="21" bestFit="1" customWidth="1"/>
    <col min="3325" max="3325" width="14.3984375" style="21" bestFit="1" customWidth="1"/>
    <col min="3326" max="3326" width="12.1328125" style="21" bestFit="1" customWidth="1"/>
    <col min="3327" max="3327" width="12.3984375" style="21" bestFit="1" customWidth="1"/>
    <col min="3328" max="3329" width="13.86328125" style="21" bestFit="1" customWidth="1"/>
    <col min="3330" max="3330" width="14.86328125" style="21" bestFit="1" customWidth="1"/>
    <col min="3331" max="3331" width="12.1328125" style="21" bestFit="1" customWidth="1"/>
    <col min="3332" max="3332" width="12.3984375" style="21" bestFit="1" customWidth="1"/>
    <col min="3333" max="3334" width="13.86328125" style="21" bestFit="1" customWidth="1"/>
    <col min="3335" max="3335" width="14.86328125" style="21" bestFit="1" customWidth="1"/>
    <col min="3336" max="3574" width="9.06640625" style="21"/>
    <col min="3575" max="3575" width="15.3984375" style="21" bestFit="1" customWidth="1"/>
    <col min="3576" max="3576" width="11.1328125" style="21" bestFit="1" customWidth="1"/>
    <col min="3577" max="3577" width="14.59765625" style="21" bestFit="1" customWidth="1"/>
    <col min="3578" max="3578" width="17.3984375" style="21" bestFit="1" customWidth="1"/>
    <col min="3579" max="3579" width="17.59765625" style="21" bestFit="1" customWidth="1"/>
    <col min="3580" max="3580" width="14.73046875" style="21" bestFit="1" customWidth="1"/>
    <col min="3581" max="3581" width="14.3984375" style="21" bestFit="1" customWidth="1"/>
    <col min="3582" max="3582" width="12.1328125" style="21" bestFit="1" customWidth="1"/>
    <col min="3583" max="3583" width="12.3984375" style="21" bestFit="1" customWidth="1"/>
    <col min="3584" max="3585" width="13.86328125" style="21" bestFit="1" customWidth="1"/>
    <col min="3586" max="3586" width="14.86328125" style="21" bestFit="1" customWidth="1"/>
    <col min="3587" max="3587" width="12.1328125" style="21" bestFit="1" customWidth="1"/>
    <col min="3588" max="3588" width="12.3984375" style="21" bestFit="1" customWidth="1"/>
    <col min="3589" max="3590" width="13.86328125" style="21" bestFit="1" customWidth="1"/>
    <col min="3591" max="3591" width="14.86328125" style="21" bestFit="1" customWidth="1"/>
    <col min="3592" max="3830" width="9.06640625" style="21"/>
    <col min="3831" max="3831" width="15.3984375" style="21" bestFit="1" customWidth="1"/>
    <col min="3832" max="3832" width="11.1328125" style="21" bestFit="1" customWidth="1"/>
    <col min="3833" max="3833" width="14.59765625" style="21" bestFit="1" customWidth="1"/>
    <col min="3834" max="3834" width="17.3984375" style="21" bestFit="1" customWidth="1"/>
    <col min="3835" max="3835" width="17.59765625" style="21" bestFit="1" customWidth="1"/>
    <col min="3836" max="3836" width="14.73046875" style="21" bestFit="1" customWidth="1"/>
    <col min="3837" max="3837" width="14.3984375" style="21" bestFit="1" customWidth="1"/>
    <col min="3838" max="3838" width="12.1328125" style="21" bestFit="1" customWidth="1"/>
    <col min="3839" max="3839" width="12.3984375" style="21" bestFit="1" customWidth="1"/>
    <col min="3840" max="3841" width="13.86328125" style="21" bestFit="1" customWidth="1"/>
    <col min="3842" max="3842" width="14.86328125" style="21" bestFit="1" customWidth="1"/>
    <col min="3843" max="3843" width="12.1328125" style="21" bestFit="1" customWidth="1"/>
    <col min="3844" max="3844" width="12.3984375" style="21" bestFit="1" customWidth="1"/>
    <col min="3845" max="3846" width="13.86328125" style="21" bestFit="1" customWidth="1"/>
    <col min="3847" max="3847" width="14.86328125" style="21" bestFit="1" customWidth="1"/>
    <col min="3848" max="4086" width="9.06640625" style="21"/>
    <col min="4087" max="4087" width="15.3984375" style="21" bestFit="1" customWidth="1"/>
    <col min="4088" max="4088" width="11.1328125" style="21" bestFit="1" customWidth="1"/>
    <col min="4089" max="4089" width="14.59765625" style="21" bestFit="1" customWidth="1"/>
    <col min="4090" max="4090" width="17.3984375" style="21" bestFit="1" customWidth="1"/>
    <col min="4091" max="4091" width="17.59765625" style="21" bestFit="1" customWidth="1"/>
    <col min="4092" max="4092" width="14.73046875" style="21" bestFit="1" customWidth="1"/>
    <col min="4093" max="4093" width="14.3984375" style="21" bestFit="1" customWidth="1"/>
    <col min="4094" max="4094" width="12.1328125" style="21" bestFit="1" customWidth="1"/>
    <col min="4095" max="4095" width="12.3984375" style="21" bestFit="1" customWidth="1"/>
    <col min="4096" max="4097" width="13.86328125" style="21" bestFit="1" customWidth="1"/>
    <col min="4098" max="4098" width="14.86328125" style="21" bestFit="1" customWidth="1"/>
    <col min="4099" max="4099" width="12.1328125" style="21" bestFit="1" customWidth="1"/>
    <col min="4100" max="4100" width="12.3984375" style="21" bestFit="1" customWidth="1"/>
    <col min="4101" max="4102" width="13.86328125" style="21" bestFit="1" customWidth="1"/>
    <col min="4103" max="4103" width="14.86328125" style="21" bestFit="1" customWidth="1"/>
    <col min="4104" max="4342" width="9.06640625" style="21"/>
    <col min="4343" max="4343" width="15.3984375" style="21" bestFit="1" customWidth="1"/>
    <col min="4344" max="4344" width="11.1328125" style="21" bestFit="1" customWidth="1"/>
    <col min="4345" max="4345" width="14.59765625" style="21" bestFit="1" customWidth="1"/>
    <col min="4346" max="4346" width="17.3984375" style="21" bestFit="1" customWidth="1"/>
    <col min="4347" max="4347" width="17.59765625" style="21" bestFit="1" customWidth="1"/>
    <col min="4348" max="4348" width="14.73046875" style="21" bestFit="1" customWidth="1"/>
    <col min="4349" max="4349" width="14.3984375" style="21" bestFit="1" customWidth="1"/>
    <col min="4350" max="4350" width="12.1328125" style="21" bestFit="1" customWidth="1"/>
    <col min="4351" max="4351" width="12.3984375" style="21" bestFit="1" customWidth="1"/>
    <col min="4352" max="4353" width="13.86328125" style="21" bestFit="1" customWidth="1"/>
    <col min="4354" max="4354" width="14.86328125" style="21" bestFit="1" customWidth="1"/>
    <col min="4355" max="4355" width="12.1328125" style="21" bestFit="1" customWidth="1"/>
    <col min="4356" max="4356" width="12.3984375" style="21" bestFit="1" customWidth="1"/>
    <col min="4357" max="4358" width="13.86328125" style="21" bestFit="1" customWidth="1"/>
    <col min="4359" max="4359" width="14.86328125" style="21" bestFit="1" customWidth="1"/>
    <col min="4360" max="4598" width="9.06640625" style="21"/>
    <col min="4599" max="4599" width="15.3984375" style="21" bestFit="1" customWidth="1"/>
    <col min="4600" max="4600" width="11.1328125" style="21" bestFit="1" customWidth="1"/>
    <col min="4601" max="4601" width="14.59765625" style="21" bestFit="1" customWidth="1"/>
    <col min="4602" max="4602" width="17.3984375" style="21" bestFit="1" customWidth="1"/>
    <col min="4603" max="4603" width="17.59765625" style="21" bestFit="1" customWidth="1"/>
    <col min="4604" max="4604" width="14.73046875" style="21" bestFit="1" customWidth="1"/>
    <col min="4605" max="4605" width="14.3984375" style="21" bestFit="1" customWidth="1"/>
    <col min="4606" max="4606" width="12.1328125" style="21" bestFit="1" customWidth="1"/>
    <col min="4607" max="4607" width="12.3984375" style="21" bestFit="1" customWidth="1"/>
    <col min="4608" max="4609" width="13.86328125" style="21" bestFit="1" customWidth="1"/>
    <col min="4610" max="4610" width="14.86328125" style="21" bestFit="1" customWidth="1"/>
    <col min="4611" max="4611" width="12.1328125" style="21" bestFit="1" customWidth="1"/>
    <col min="4612" max="4612" width="12.3984375" style="21" bestFit="1" customWidth="1"/>
    <col min="4613" max="4614" width="13.86328125" style="21" bestFit="1" customWidth="1"/>
    <col min="4615" max="4615" width="14.86328125" style="21" bestFit="1" customWidth="1"/>
    <col min="4616" max="4854" width="9.06640625" style="21"/>
    <col min="4855" max="4855" width="15.3984375" style="21" bestFit="1" customWidth="1"/>
    <col min="4856" max="4856" width="11.1328125" style="21" bestFit="1" customWidth="1"/>
    <col min="4857" max="4857" width="14.59765625" style="21" bestFit="1" customWidth="1"/>
    <col min="4858" max="4858" width="17.3984375" style="21" bestFit="1" customWidth="1"/>
    <col min="4859" max="4859" width="17.59765625" style="21" bestFit="1" customWidth="1"/>
    <col min="4860" max="4860" width="14.73046875" style="21" bestFit="1" customWidth="1"/>
    <col min="4861" max="4861" width="14.3984375" style="21" bestFit="1" customWidth="1"/>
    <col min="4862" max="4862" width="12.1328125" style="21" bestFit="1" customWidth="1"/>
    <col min="4863" max="4863" width="12.3984375" style="21" bestFit="1" customWidth="1"/>
    <col min="4864" max="4865" width="13.86328125" style="21" bestFit="1" customWidth="1"/>
    <col min="4866" max="4866" width="14.86328125" style="21" bestFit="1" customWidth="1"/>
    <col min="4867" max="4867" width="12.1328125" style="21" bestFit="1" customWidth="1"/>
    <col min="4868" max="4868" width="12.3984375" style="21" bestFit="1" customWidth="1"/>
    <col min="4869" max="4870" width="13.86328125" style="21" bestFit="1" customWidth="1"/>
    <col min="4871" max="4871" width="14.86328125" style="21" bestFit="1" customWidth="1"/>
    <col min="4872" max="5110" width="9.06640625" style="21"/>
    <col min="5111" max="5111" width="15.3984375" style="21" bestFit="1" customWidth="1"/>
    <col min="5112" max="5112" width="11.1328125" style="21" bestFit="1" customWidth="1"/>
    <col min="5113" max="5113" width="14.59765625" style="21" bestFit="1" customWidth="1"/>
    <col min="5114" max="5114" width="17.3984375" style="21" bestFit="1" customWidth="1"/>
    <col min="5115" max="5115" width="17.59765625" style="21" bestFit="1" customWidth="1"/>
    <col min="5116" max="5116" width="14.73046875" style="21" bestFit="1" customWidth="1"/>
    <col min="5117" max="5117" width="14.3984375" style="21" bestFit="1" customWidth="1"/>
    <col min="5118" max="5118" width="12.1328125" style="21" bestFit="1" customWidth="1"/>
    <col min="5119" max="5119" width="12.3984375" style="21" bestFit="1" customWidth="1"/>
    <col min="5120" max="5121" width="13.86328125" style="21" bestFit="1" customWidth="1"/>
    <col min="5122" max="5122" width="14.86328125" style="21" bestFit="1" customWidth="1"/>
    <col min="5123" max="5123" width="12.1328125" style="21" bestFit="1" customWidth="1"/>
    <col min="5124" max="5124" width="12.3984375" style="21" bestFit="1" customWidth="1"/>
    <col min="5125" max="5126" width="13.86328125" style="21" bestFit="1" customWidth="1"/>
    <col min="5127" max="5127" width="14.86328125" style="21" bestFit="1" customWidth="1"/>
    <col min="5128" max="5366" width="9.06640625" style="21"/>
    <col min="5367" max="5367" width="15.3984375" style="21" bestFit="1" customWidth="1"/>
    <col min="5368" max="5368" width="11.1328125" style="21" bestFit="1" customWidth="1"/>
    <col min="5369" max="5369" width="14.59765625" style="21" bestFit="1" customWidth="1"/>
    <col min="5370" max="5370" width="17.3984375" style="21" bestFit="1" customWidth="1"/>
    <col min="5371" max="5371" width="17.59765625" style="21" bestFit="1" customWidth="1"/>
    <col min="5372" max="5372" width="14.73046875" style="21" bestFit="1" customWidth="1"/>
    <col min="5373" max="5373" width="14.3984375" style="21" bestFit="1" customWidth="1"/>
    <col min="5374" max="5374" width="12.1328125" style="21" bestFit="1" customWidth="1"/>
    <col min="5375" max="5375" width="12.3984375" style="21" bestFit="1" customWidth="1"/>
    <col min="5376" max="5377" width="13.86328125" style="21" bestFit="1" customWidth="1"/>
    <col min="5378" max="5378" width="14.86328125" style="21" bestFit="1" customWidth="1"/>
    <col min="5379" max="5379" width="12.1328125" style="21" bestFit="1" customWidth="1"/>
    <col min="5380" max="5380" width="12.3984375" style="21" bestFit="1" customWidth="1"/>
    <col min="5381" max="5382" width="13.86328125" style="21" bestFit="1" customWidth="1"/>
    <col min="5383" max="5383" width="14.86328125" style="21" bestFit="1" customWidth="1"/>
    <col min="5384" max="5622" width="9.06640625" style="21"/>
    <col min="5623" max="5623" width="15.3984375" style="21" bestFit="1" customWidth="1"/>
    <col min="5624" max="5624" width="11.1328125" style="21" bestFit="1" customWidth="1"/>
    <col min="5625" max="5625" width="14.59765625" style="21" bestFit="1" customWidth="1"/>
    <col min="5626" max="5626" width="17.3984375" style="21" bestFit="1" customWidth="1"/>
    <col min="5627" max="5627" width="17.59765625" style="21" bestFit="1" customWidth="1"/>
    <col min="5628" max="5628" width="14.73046875" style="21" bestFit="1" customWidth="1"/>
    <col min="5629" max="5629" width="14.3984375" style="21" bestFit="1" customWidth="1"/>
    <col min="5630" max="5630" width="12.1328125" style="21" bestFit="1" customWidth="1"/>
    <col min="5631" max="5631" width="12.3984375" style="21" bestFit="1" customWidth="1"/>
    <col min="5632" max="5633" width="13.86328125" style="21" bestFit="1" customWidth="1"/>
    <col min="5634" max="5634" width="14.86328125" style="21" bestFit="1" customWidth="1"/>
    <col min="5635" max="5635" width="12.1328125" style="21" bestFit="1" customWidth="1"/>
    <col min="5636" max="5636" width="12.3984375" style="21" bestFit="1" customWidth="1"/>
    <col min="5637" max="5638" width="13.86328125" style="21" bestFit="1" customWidth="1"/>
    <col min="5639" max="5639" width="14.86328125" style="21" bestFit="1" customWidth="1"/>
    <col min="5640" max="5878" width="9.06640625" style="21"/>
    <col min="5879" max="5879" width="15.3984375" style="21" bestFit="1" customWidth="1"/>
    <col min="5880" max="5880" width="11.1328125" style="21" bestFit="1" customWidth="1"/>
    <col min="5881" max="5881" width="14.59765625" style="21" bestFit="1" customWidth="1"/>
    <col min="5882" max="5882" width="17.3984375" style="21" bestFit="1" customWidth="1"/>
    <col min="5883" max="5883" width="17.59765625" style="21" bestFit="1" customWidth="1"/>
    <col min="5884" max="5884" width="14.73046875" style="21" bestFit="1" customWidth="1"/>
    <col min="5885" max="5885" width="14.3984375" style="21" bestFit="1" customWidth="1"/>
    <col min="5886" max="5886" width="12.1328125" style="21" bestFit="1" customWidth="1"/>
    <col min="5887" max="5887" width="12.3984375" style="21" bestFit="1" customWidth="1"/>
    <col min="5888" max="5889" width="13.86328125" style="21" bestFit="1" customWidth="1"/>
    <col min="5890" max="5890" width="14.86328125" style="21" bestFit="1" customWidth="1"/>
    <col min="5891" max="5891" width="12.1328125" style="21" bestFit="1" customWidth="1"/>
    <col min="5892" max="5892" width="12.3984375" style="21" bestFit="1" customWidth="1"/>
    <col min="5893" max="5894" width="13.86328125" style="21" bestFit="1" customWidth="1"/>
    <col min="5895" max="5895" width="14.86328125" style="21" bestFit="1" customWidth="1"/>
    <col min="5896" max="6134" width="9.06640625" style="21"/>
    <col min="6135" max="6135" width="15.3984375" style="21" bestFit="1" customWidth="1"/>
    <col min="6136" max="6136" width="11.1328125" style="21" bestFit="1" customWidth="1"/>
    <col min="6137" max="6137" width="14.59765625" style="21" bestFit="1" customWidth="1"/>
    <col min="6138" max="6138" width="17.3984375" style="21" bestFit="1" customWidth="1"/>
    <col min="6139" max="6139" width="17.59765625" style="21" bestFit="1" customWidth="1"/>
    <col min="6140" max="6140" width="14.73046875" style="21" bestFit="1" customWidth="1"/>
    <col min="6141" max="6141" width="14.3984375" style="21" bestFit="1" customWidth="1"/>
    <col min="6142" max="6142" width="12.1328125" style="21" bestFit="1" customWidth="1"/>
    <col min="6143" max="6143" width="12.3984375" style="21" bestFit="1" customWidth="1"/>
    <col min="6144" max="6145" width="13.86328125" style="21" bestFit="1" customWidth="1"/>
    <col min="6146" max="6146" width="14.86328125" style="21" bestFit="1" customWidth="1"/>
    <col min="6147" max="6147" width="12.1328125" style="21" bestFit="1" customWidth="1"/>
    <col min="6148" max="6148" width="12.3984375" style="21" bestFit="1" customWidth="1"/>
    <col min="6149" max="6150" width="13.86328125" style="21" bestFit="1" customWidth="1"/>
    <col min="6151" max="6151" width="14.86328125" style="21" bestFit="1" customWidth="1"/>
    <col min="6152" max="6390" width="9.06640625" style="21"/>
    <col min="6391" max="6391" width="15.3984375" style="21" bestFit="1" customWidth="1"/>
    <col min="6392" max="6392" width="11.1328125" style="21" bestFit="1" customWidth="1"/>
    <col min="6393" max="6393" width="14.59765625" style="21" bestFit="1" customWidth="1"/>
    <col min="6394" max="6394" width="17.3984375" style="21" bestFit="1" customWidth="1"/>
    <col min="6395" max="6395" width="17.59765625" style="21" bestFit="1" customWidth="1"/>
    <col min="6396" max="6396" width="14.73046875" style="21" bestFit="1" customWidth="1"/>
    <col min="6397" max="6397" width="14.3984375" style="21" bestFit="1" customWidth="1"/>
    <col min="6398" max="6398" width="12.1328125" style="21" bestFit="1" customWidth="1"/>
    <col min="6399" max="6399" width="12.3984375" style="21" bestFit="1" customWidth="1"/>
    <col min="6400" max="6401" width="13.86328125" style="21" bestFit="1" customWidth="1"/>
    <col min="6402" max="6402" width="14.86328125" style="21" bestFit="1" customWidth="1"/>
    <col min="6403" max="6403" width="12.1328125" style="21" bestFit="1" customWidth="1"/>
    <col min="6404" max="6404" width="12.3984375" style="21" bestFit="1" customWidth="1"/>
    <col min="6405" max="6406" width="13.86328125" style="21" bestFit="1" customWidth="1"/>
    <col min="6407" max="6407" width="14.86328125" style="21" bestFit="1" customWidth="1"/>
    <col min="6408" max="6646" width="9.06640625" style="21"/>
    <col min="6647" max="6647" width="15.3984375" style="21" bestFit="1" customWidth="1"/>
    <col min="6648" max="6648" width="11.1328125" style="21" bestFit="1" customWidth="1"/>
    <col min="6649" max="6649" width="14.59765625" style="21" bestFit="1" customWidth="1"/>
    <col min="6650" max="6650" width="17.3984375" style="21" bestFit="1" customWidth="1"/>
    <col min="6651" max="6651" width="17.59765625" style="21" bestFit="1" customWidth="1"/>
    <col min="6652" max="6652" width="14.73046875" style="21" bestFit="1" customWidth="1"/>
    <col min="6653" max="6653" width="14.3984375" style="21" bestFit="1" customWidth="1"/>
    <col min="6654" max="6654" width="12.1328125" style="21" bestFit="1" customWidth="1"/>
    <col min="6655" max="6655" width="12.3984375" style="21" bestFit="1" customWidth="1"/>
    <col min="6656" max="6657" width="13.86328125" style="21" bestFit="1" customWidth="1"/>
    <col min="6658" max="6658" width="14.86328125" style="21" bestFit="1" customWidth="1"/>
    <col min="6659" max="6659" width="12.1328125" style="21" bestFit="1" customWidth="1"/>
    <col min="6660" max="6660" width="12.3984375" style="21" bestFit="1" customWidth="1"/>
    <col min="6661" max="6662" width="13.86328125" style="21" bestFit="1" customWidth="1"/>
    <col min="6663" max="6663" width="14.86328125" style="21" bestFit="1" customWidth="1"/>
    <col min="6664" max="6902" width="9.06640625" style="21"/>
    <col min="6903" max="6903" width="15.3984375" style="21" bestFit="1" customWidth="1"/>
    <col min="6904" max="6904" width="11.1328125" style="21" bestFit="1" customWidth="1"/>
    <col min="6905" max="6905" width="14.59765625" style="21" bestFit="1" customWidth="1"/>
    <col min="6906" max="6906" width="17.3984375" style="21" bestFit="1" customWidth="1"/>
    <col min="6907" max="6907" width="17.59765625" style="21" bestFit="1" customWidth="1"/>
    <col min="6908" max="6908" width="14.73046875" style="21" bestFit="1" customWidth="1"/>
    <col min="6909" max="6909" width="14.3984375" style="21" bestFit="1" customWidth="1"/>
    <col min="6910" max="6910" width="12.1328125" style="21" bestFit="1" customWidth="1"/>
    <col min="6911" max="6911" width="12.3984375" style="21" bestFit="1" customWidth="1"/>
    <col min="6912" max="6913" width="13.86328125" style="21" bestFit="1" customWidth="1"/>
    <col min="6914" max="6914" width="14.86328125" style="21" bestFit="1" customWidth="1"/>
    <col min="6915" max="6915" width="12.1328125" style="21" bestFit="1" customWidth="1"/>
    <col min="6916" max="6916" width="12.3984375" style="21" bestFit="1" customWidth="1"/>
    <col min="6917" max="6918" width="13.86328125" style="21" bestFit="1" customWidth="1"/>
    <col min="6919" max="6919" width="14.86328125" style="21" bestFit="1" customWidth="1"/>
    <col min="6920" max="7158" width="9.06640625" style="21"/>
    <col min="7159" max="7159" width="15.3984375" style="21" bestFit="1" customWidth="1"/>
    <col min="7160" max="7160" width="11.1328125" style="21" bestFit="1" customWidth="1"/>
    <col min="7161" max="7161" width="14.59765625" style="21" bestFit="1" customWidth="1"/>
    <col min="7162" max="7162" width="17.3984375" style="21" bestFit="1" customWidth="1"/>
    <col min="7163" max="7163" width="17.59765625" style="21" bestFit="1" customWidth="1"/>
    <col min="7164" max="7164" width="14.73046875" style="21" bestFit="1" customWidth="1"/>
    <col min="7165" max="7165" width="14.3984375" style="21" bestFit="1" customWidth="1"/>
    <col min="7166" max="7166" width="12.1328125" style="21" bestFit="1" customWidth="1"/>
    <col min="7167" max="7167" width="12.3984375" style="21" bestFit="1" customWidth="1"/>
    <col min="7168" max="7169" width="13.86328125" style="21" bestFit="1" customWidth="1"/>
    <col min="7170" max="7170" width="14.86328125" style="21" bestFit="1" customWidth="1"/>
    <col min="7171" max="7171" width="12.1328125" style="21" bestFit="1" customWidth="1"/>
    <col min="7172" max="7172" width="12.3984375" style="21" bestFit="1" customWidth="1"/>
    <col min="7173" max="7174" width="13.86328125" style="21" bestFit="1" customWidth="1"/>
    <col min="7175" max="7175" width="14.86328125" style="21" bestFit="1" customWidth="1"/>
    <col min="7176" max="7414" width="9.06640625" style="21"/>
    <col min="7415" max="7415" width="15.3984375" style="21" bestFit="1" customWidth="1"/>
    <col min="7416" max="7416" width="11.1328125" style="21" bestFit="1" customWidth="1"/>
    <col min="7417" max="7417" width="14.59765625" style="21" bestFit="1" customWidth="1"/>
    <col min="7418" max="7418" width="17.3984375" style="21" bestFit="1" customWidth="1"/>
    <col min="7419" max="7419" width="17.59765625" style="21" bestFit="1" customWidth="1"/>
    <col min="7420" max="7420" width="14.73046875" style="21" bestFit="1" customWidth="1"/>
    <col min="7421" max="7421" width="14.3984375" style="21" bestFit="1" customWidth="1"/>
    <col min="7422" max="7422" width="12.1328125" style="21" bestFit="1" customWidth="1"/>
    <col min="7423" max="7423" width="12.3984375" style="21" bestFit="1" customWidth="1"/>
    <col min="7424" max="7425" width="13.86328125" style="21" bestFit="1" customWidth="1"/>
    <col min="7426" max="7426" width="14.86328125" style="21" bestFit="1" customWidth="1"/>
    <col min="7427" max="7427" width="12.1328125" style="21" bestFit="1" customWidth="1"/>
    <col min="7428" max="7428" width="12.3984375" style="21" bestFit="1" customWidth="1"/>
    <col min="7429" max="7430" width="13.86328125" style="21" bestFit="1" customWidth="1"/>
    <col min="7431" max="7431" width="14.86328125" style="21" bestFit="1" customWidth="1"/>
    <col min="7432" max="7670" width="9.06640625" style="21"/>
    <col min="7671" max="7671" width="15.3984375" style="21" bestFit="1" customWidth="1"/>
    <col min="7672" max="7672" width="11.1328125" style="21" bestFit="1" customWidth="1"/>
    <col min="7673" max="7673" width="14.59765625" style="21" bestFit="1" customWidth="1"/>
    <col min="7674" max="7674" width="17.3984375" style="21" bestFit="1" customWidth="1"/>
    <col min="7675" max="7675" width="17.59765625" style="21" bestFit="1" customWidth="1"/>
    <col min="7676" max="7676" width="14.73046875" style="21" bestFit="1" customWidth="1"/>
    <col min="7677" max="7677" width="14.3984375" style="21" bestFit="1" customWidth="1"/>
    <col min="7678" max="7678" width="12.1328125" style="21" bestFit="1" customWidth="1"/>
    <col min="7679" max="7679" width="12.3984375" style="21" bestFit="1" customWidth="1"/>
    <col min="7680" max="7681" width="13.86328125" style="21" bestFit="1" customWidth="1"/>
    <col min="7682" max="7682" width="14.86328125" style="21" bestFit="1" customWidth="1"/>
    <col min="7683" max="7683" width="12.1328125" style="21" bestFit="1" customWidth="1"/>
    <col min="7684" max="7684" width="12.3984375" style="21" bestFit="1" customWidth="1"/>
    <col min="7685" max="7686" width="13.86328125" style="21" bestFit="1" customWidth="1"/>
    <col min="7687" max="7687" width="14.86328125" style="21" bestFit="1" customWidth="1"/>
    <col min="7688" max="7926" width="9.06640625" style="21"/>
    <col min="7927" max="7927" width="15.3984375" style="21" bestFit="1" customWidth="1"/>
    <col min="7928" max="7928" width="11.1328125" style="21" bestFit="1" customWidth="1"/>
    <col min="7929" max="7929" width="14.59765625" style="21" bestFit="1" customWidth="1"/>
    <col min="7930" max="7930" width="17.3984375" style="21" bestFit="1" customWidth="1"/>
    <col min="7931" max="7931" width="17.59765625" style="21" bestFit="1" customWidth="1"/>
    <col min="7932" max="7932" width="14.73046875" style="21" bestFit="1" customWidth="1"/>
    <col min="7933" max="7933" width="14.3984375" style="21" bestFit="1" customWidth="1"/>
    <col min="7934" max="7934" width="12.1328125" style="21" bestFit="1" customWidth="1"/>
    <col min="7935" max="7935" width="12.3984375" style="21" bestFit="1" customWidth="1"/>
    <col min="7936" max="7937" width="13.86328125" style="21" bestFit="1" customWidth="1"/>
    <col min="7938" max="7938" width="14.86328125" style="21" bestFit="1" customWidth="1"/>
    <col min="7939" max="7939" width="12.1328125" style="21" bestFit="1" customWidth="1"/>
    <col min="7940" max="7940" width="12.3984375" style="21" bestFit="1" customWidth="1"/>
    <col min="7941" max="7942" width="13.86328125" style="21" bestFit="1" customWidth="1"/>
    <col min="7943" max="7943" width="14.86328125" style="21" bestFit="1" customWidth="1"/>
    <col min="7944" max="8182" width="9.06640625" style="21"/>
    <col min="8183" max="8183" width="15.3984375" style="21" bestFit="1" customWidth="1"/>
    <col min="8184" max="8184" width="11.1328125" style="21" bestFit="1" customWidth="1"/>
    <col min="8185" max="8185" width="14.59765625" style="21" bestFit="1" customWidth="1"/>
    <col min="8186" max="8186" width="17.3984375" style="21" bestFit="1" customWidth="1"/>
    <col min="8187" max="8187" width="17.59765625" style="21" bestFit="1" customWidth="1"/>
    <col min="8188" max="8188" width="14.73046875" style="21" bestFit="1" customWidth="1"/>
    <col min="8189" max="8189" width="14.3984375" style="21" bestFit="1" customWidth="1"/>
    <col min="8190" max="8190" width="12.1328125" style="21" bestFit="1" customWidth="1"/>
    <col min="8191" max="8191" width="12.3984375" style="21" bestFit="1" customWidth="1"/>
    <col min="8192" max="8193" width="13.86328125" style="21" bestFit="1" customWidth="1"/>
    <col min="8194" max="8194" width="14.86328125" style="21" bestFit="1" customWidth="1"/>
    <col min="8195" max="8195" width="12.1328125" style="21" bestFit="1" customWidth="1"/>
    <col min="8196" max="8196" width="12.3984375" style="21" bestFit="1" customWidth="1"/>
    <col min="8197" max="8198" width="13.86328125" style="21" bestFit="1" customWidth="1"/>
    <col min="8199" max="8199" width="14.86328125" style="21" bestFit="1" customWidth="1"/>
    <col min="8200" max="8438" width="9.06640625" style="21"/>
    <col min="8439" max="8439" width="15.3984375" style="21" bestFit="1" customWidth="1"/>
    <col min="8440" max="8440" width="11.1328125" style="21" bestFit="1" customWidth="1"/>
    <col min="8441" max="8441" width="14.59765625" style="21" bestFit="1" customWidth="1"/>
    <col min="8442" max="8442" width="17.3984375" style="21" bestFit="1" customWidth="1"/>
    <col min="8443" max="8443" width="17.59765625" style="21" bestFit="1" customWidth="1"/>
    <col min="8444" max="8444" width="14.73046875" style="21" bestFit="1" customWidth="1"/>
    <col min="8445" max="8445" width="14.3984375" style="21" bestFit="1" customWidth="1"/>
    <col min="8446" max="8446" width="12.1328125" style="21" bestFit="1" customWidth="1"/>
    <col min="8447" max="8447" width="12.3984375" style="21" bestFit="1" customWidth="1"/>
    <col min="8448" max="8449" width="13.86328125" style="21" bestFit="1" customWidth="1"/>
    <col min="8450" max="8450" width="14.86328125" style="21" bestFit="1" customWidth="1"/>
    <col min="8451" max="8451" width="12.1328125" style="21" bestFit="1" customWidth="1"/>
    <col min="8452" max="8452" width="12.3984375" style="21" bestFit="1" customWidth="1"/>
    <col min="8453" max="8454" width="13.86328125" style="21" bestFit="1" customWidth="1"/>
    <col min="8455" max="8455" width="14.86328125" style="21" bestFit="1" customWidth="1"/>
    <col min="8456" max="8694" width="9.06640625" style="21"/>
    <col min="8695" max="8695" width="15.3984375" style="21" bestFit="1" customWidth="1"/>
    <col min="8696" max="8696" width="11.1328125" style="21" bestFit="1" customWidth="1"/>
    <col min="8697" max="8697" width="14.59765625" style="21" bestFit="1" customWidth="1"/>
    <col min="8698" max="8698" width="17.3984375" style="21" bestFit="1" customWidth="1"/>
    <col min="8699" max="8699" width="17.59765625" style="21" bestFit="1" customWidth="1"/>
    <col min="8700" max="8700" width="14.73046875" style="21" bestFit="1" customWidth="1"/>
    <col min="8701" max="8701" width="14.3984375" style="21" bestFit="1" customWidth="1"/>
    <col min="8702" max="8702" width="12.1328125" style="21" bestFit="1" customWidth="1"/>
    <col min="8703" max="8703" width="12.3984375" style="21" bestFit="1" customWidth="1"/>
    <col min="8704" max="8705" width="13.86328125" style="21" bestFit="1" customWidth="1"/>
    <col min="8706" max="8706" width="14.86328125" style="21" bestFit="1" customWidth="1"/>
    <col min="8707" max="8707" width="12.1328125" style="21" bestFit="1" customWidth="1"/>
    <col min="8708" max="8708" width="12.3984375" style="21" bestFit="1" customWidth="1"/>
    <col min="8709" max="8710" width="13.86328125" style="21" bestFit="1" customWidth="1"/>
    <col min="8711" max="8711" width="14.86328125" style="21" bestFit="1" customWidth="1"/>
    <col min="8712" max="8950" width="9.06640625" style="21"/>
    <col min="8951" max="8951" width="15.3984375" style="21" bestFit="1" customWidth="1"/>
    <col min="8952" max="8952" width="11.1328125" style="21" bestFit="1" customWidth="1"/>
    <col min="8953" max="8953" width="14.59765625" style="21" bestFit="1" customWidth="1"/>
    <col min="8954" max="8954" width="17.3984375" style="21" bestFit="1" customWidth="1"/>
    <col min="8955" max="8955" width="17.59765625" style="21" bestFit="1" customWidth="1"/>
    <col min="8956" max="8956" width="14.73046875" style="21" bestFit="1" customWidth="1"/>
    <col min="8957" max="8957" width="14.3984375" style="21" bestFit="1" customWidth="1"/>
    <col min="8958" max="8958" width="12.1328125" style="21" bestFit="1" customWidth="1"/>
    <col min="8959" max="8959" width="12.3984375" style="21" bestFit="1" customWidth="1"/>
    <col min="8960" max="8961" width="13.86328125" style="21" bestFit="1" customWidth="1"/>
    <col min="8962" max="8962" width="14.86328125" style="21" bestFit="1" customWidth="1"/>
    <col min="8963" max="8963" width="12.1328125" style="21" bestFit="1" customWidth="1"/>
    <col min="8964" max="8964" width="12.3984375" style="21" bestFit="1" customWidth="1"/>
    <col min="8965" max="8966" width="13.86328125" style="21" bestFit="1" customWidth="1"/>
    <col min="8967" max="8967" width="14.86328125" style="21" bestFit="1" customWidth="1"/>
    <col min="8968" max="9206" width="9.06640625" style="21"/>
    <col min="9207" max="9207" width="15.3984375" style="21" bestFit="1" customWidth="1"/>
    <col min="9208" max="9208" width="11.1328125" style="21" bestFit="1" customWidth="1"/>
    <col min="9209" max="9209" width="14.59765625" style="21" bestFit="1" customWidth="1"/>
    <col min="9210" max="9210" width="17.3984375" style="21" bestFit="1" customWidth="1"/>
    <col min="9211" max="9211" width="17.59765625" style="21" bestFit="1" customWidth="1"/>
    <col min="9212" max="9212" width="14.73046875" style="21" bestFit="1" customWidth="1"/>
    <col min="9213" max="9213" width="14.3984375" style="21" bestFit="1" customWidth="1"/>
    <col min="9214" max="9214" width="12.1328125" style="21" bestFit="1" customWidth="1"/>
    <col min="9215" max="9215" width="12.3984375" style="21" bestFit="1" customWidth="1"/>
    <col min="9216" max="9217" width="13.86328125" style="21" bestFit="1" customWidth="1"/>
    <col min="9218" max="9218" width="14.86328125" style="21" bestFit="1" customWidth="1"/>
    <col min="9219" max="9219" width="12.1328125" style="21" bestFit="1" customWidth="1"/>
    <col min="9220" max="9220" width="12.3984375" style="21" bestFit="1" customWidth="1"/>
    <col min="9221" max="9222" width="13.86328125" style="21" bestFit="1" customWidth="1"/>
    <col min="9223" max="9223" width="14.86328125" style="21" bestFit="1" customWidth="1"/>
    <col min="9224" max="9462" width="9.06640625" style="21"/>
    <col min="9463" max="9463" width="15.3984375" style="21" bestFit="1" customWidth="1"/>
    <col min="9464" max="9464" width="11.1328125" style="21" bestFit="1" customWidth="1"/>
    <col min="9465" max="9465" width="14.59765625" style="21" bestFit="1" customWidth="1"/>
    <col min="9466" max="9466" width="17.3984375" style="21" bestFit="1" customWidth="1"/>
    <col min="9467" max="9467" width="17.59765625" style="21" bestFit="1" customWidth="1"/>
    <col min="9468" max="9468" width="14.73046875" style="21" bestFit="1" customWidth="1"/>
    <col min="9469" max="9469" width="14.3984375" style="21" bestFit="1" customWidth="1"/>
    <col min="9470" max="9470" width="12.1328125" style="21" bestFit="1" customWidth="1"/>
    <col min="9471" max="9471" width="12.3984375" style="21" bestFit="1" customWidth="1"/>
    <col min="9472" max="9473" width="13.86328125" style="21" bestFit="1" customWidth="1"/>
    <col min="9474" max="9474" width="14.86328125" style="21" bestFit="1" customWidth="1"/>
    <col min="9475" max="9475" width="12.1328125" style="21" bestFit="1" customWidth="1"/>
    <col min="9476" max="9476" width="12.3984375" style="21" bestFit="1" customWidth="1"/>
    <col min="9477" max="9478" width="13.86328125" style="21" bestFit="1" customWidth="1"/>
    <col min="9479" max="9479" width="14.86328125" style="21" bestFit="1" customWidth="1"/>
    <col min="9480" max="9718" width="9.06640625" style="21"/>
    <col min="9719" max="9719" width="15.3984375" style="21" bestFit="1" customWidth="1"/>
    <col min="9720" max="9720" width="11.1328125" style="21" bestFit="1" customWidth="1"/>
    <col min="9721" max="9721" width="14.59765625" style="21" bestFit="1" customWidth="1"/>
    <col min="9722" max="9722" width="17.3984375" style="21" bestFit="1" customWidth="1"/>
    <col min="9723" max="9723" width="17.59765625" style="21" bestFit="1" customWidth="1"/>
    <col min="9724" max="9724" width="14.73046875" style="21" bestFit="1" customWidth="1"/>
    <col min="9725" max="9725" width="14.3984375" style="21" bestFit="1" customWidth="1"/>
    <col min="9726" max="9726" width="12.1328125" style="21" bestFit="1" customWidth="1"/>
    <col min="9727" max="9727" width="12.3984375" style="21" bestFit="1" customWidth="1"/>
    <col min="9728" max="9729" width="13.86328125" style="21" bestFit="1" customWidth="1"/>
    <col min="9730" max="9730" width="14.86328125" style="21" bestFit="1" customWidth="1"/>
    <col min="9731" max="9731" width="12.1328125" style="21" bestFit="1" customWidth="1"/>
    <col min="9732" max="9732" width="12.3984375" style="21" bestFit="1" customWidth="1"/>
    <col min="9733" max="9734" width="13.86328125" style="21" bestFit="1" customWidth="1"/>
    <col min="9735" max="9735" width="14.86328125" style="21" bestFit="1" customWidth="1"/>
    <col min="9736" max="9974" width="9.06640625" style="21"/>
    <col min="9975" max="9975" width="15.3984375" style="21" bestFit="1" customWidth="1"/>
    <col min="9976" max="9976" width="11.1328125" style="21" bestFit="1" customWidth="1"/>
    <col min="9977" max="9977" width="14.59765625" style="21" bestFit="1" customWidth="1"/>
    <col min="9978" max="9978" width="17.3984375" style="21" bestFit="1" customWidth="1"/>
    <col min="9979" max="9979" width="17.59765625" style="21" bestFit="1" customWidth="1"/>
    <col min="9980" max="9980" width="14.73046875" style="21" bestFit="1" customWidth="1"/>
    <col min="9981" max="9981" width="14.3984375" style="21" bestFit="1" customWidth="1"/>
    <col min="9982" max="9982" width="12.1328125" style="21" bestFit="1" customWidth="1"/>
    <col min="9983" max="9983" width="12.3984375" style="21" bestFit="1" customWidth="1"/>
    <col min="9984" max="9985" width="13.86328125" style="21" bestFit="1" customWidth="1"/>
    <col min="9986" max="9986" width="14.86328125" style="21" bestFit="1" customWidth="1"/>
    <col min="9987" max="9987" width="12.1328125" style="21" bestFit="1" customWidth="1"/>
    <col min="9988" max="9988" width="12.3984375" style="21" bestFit="1" customWidth="1"/>
    <col min="9989" max="9990" width="13.86328125" style="21" bestFit="1" customWidth="1"/>
    <col min="9991" max="9991" width="14.86328125" style="21" bestFit="1" customWidth="1"/>
    <col min="9992" max="10230" width="9.06640625" style="21"/>
    <col min="10231" max="10231" width="15.3984375" style="21" bestFit="1" customWidth="1"/>
    <col min="10232" max="10232" width="11.1328125" style="21" bestFit="1" customWidth="1"/>
    <col min="10233" max="10233" width="14.59765625" style="21" bestFit="1" customWidth="1"/>
    <col min="10234" max="10234" width="17.3984375" style="21" bestFit="1" customWidth="1"/>
    <col min="10235" max="10235" width="17.59765625" style="21" bestFit="1" customWidth="1"/>
    <col min="10236" max="10236" width="14.73046875" style="21" bestFit="1" customWidth="1"/>
    <col min="10237" max="10237" width="14.3984375" style="21" bestFit="1" customWidth="1"/>
    <col min="10238" max="10238" width="12.1328125" style="21" bestFit="1" customWidth="1"/>
    <col min="10239" max="10239" width="12.3984375" style="21" bestFit="1" customWidth="1"/>
    <col min="10240" max="10241" width="13.86328125" style="21" bestFit="1" customWidth="1"/>
    <col min="10242" max="10242" width="14.86328125" style="21" bestFit="1" customWidth="1"/>
    <col min="10243" max="10243" width="12.1328125" style="21" bestFit="1" customWidth="1"/>
    <col min="10244" max="10244" width="12.3984375" style="21" bestFit="1" customWidth="1"/>
    <col min="10245" max="10246" width="13.86328125" style="21" bestFit="1" customWidth="1"/>
    <col min="10247" max="10247" width="14.86328125" style="21" bestFit="1" customWidth="1"/>
    <col min="10248" max="10486" width="9.06640625" style="21"/>
    <col min="10487" max="10487" width="15.3984375" style="21" bestFit="1" customWidth="1"/>
    <col min="10488" max="10488" width="11.1328125" style="21" bestFit="1" customWidth="1"/>
    <col min="10489" max="10489" width="14.59765625" style="21" bestFit="1" customWidth="1"/>
    <col min="10490" max="10490" width="17.3984375" style="21" bestFit="1" customWidth="1"/>
    <col min="10491" max="10491" width="17.59765625" style="21" bestFit="1" customWidth="1"/>
    <col min="10492" max="10492" width="14.73046875" style="21" bestFit="1" customWidth="1"/>
    <col min="10493" max="10493" width="14.3984375" style="21" bestFit="1" customWidth="1"/>
    <col min="10494" max="10494" width="12.1328125" style="21" bestFit="1" customWidth="1"/>
    <col min="10495" max="10495" width="12.3984375" style="21" bestFit="1" customWidth="1"/>
    <col min="10496" max="10497" width="13.86328125" style="21" bestFit="1" customWidth="1"/>
    <col min="10498" max="10498" width="14.86328125" style="21" bestFit="1" customWidth="1"/>
    <col min="10499" max="10499" width="12.1328125" style="21" bestFit="1" customWidth="1"/>
    <col min="10500" max="10500" width="12.3984375" style="21" bestFit="1" customWidth="1"/>
    <col min="10501" max="10502" width="13.86328125" style="21" bestFit="1" customWidth="1"/>
    <col min="10503" max="10503" width="14.86328125" style="21" bestFit="1" customWidth="1"/>
    <col min="10504" max="10742" width="9.06640625" style="21"/>
    <col min="10743" max="10743" width="15.3984375" style="21" bestFit="1" customWidth="1"/>
    <col min="10744" max="10744" width="11.1328125" style="21" bestFit="1" customWidth="1"/>
    <col min="10745" max="10745" width="14.59765625" style="21" bestFit="1" customWidth="1"/>
    <col min="10746" max="10746" width="17.3984375" style="21" bestFit="1" customWidth="1"/>
    <col min="10747" max="10747" width="17.59765625" style="21" bestFit="1" customWidth="1"/>
    <col min="10748" max="10748" width="14.73046875" style="21" bestFit="1" customWidth="1"/>
    <col min="10749" max="10749" width="14.3984375" style="21" bestFit="1" customWidth="1"/>
    <col min="10750" max="10750" width="12.1328125" style="21" bestFit="1" customWidth="1"/>
    <col min="10751" max="10751" width="12.3984375" style="21" bestFit="1" customWidth="1"/>
    <col min="10752" max="10753" width="13.86328125" style="21" bestFit="1" customWidth="1"/>
    <col min="10754" max="10754" width="14.86328125" style="21" bestFit="1" customWidth="1"/>
    <col min="10755" max="10755" width="12.1328125" style="21" bestFit="1" customWidth="1"/>
    <col min="10756" max="10756" width="12.3984375" style="21" bestFit="1" customWidth="1"/>
    <col min="10757" max="10758" width="13.86328125" style="21" bestFit="1" customWidth="1"/>
    <col min="10759" max="10759" width="14.86328125" style="21" bestFit="1" customWidth="1"/>
    <col min="10760" max="10998" width="9.06640625" style="21"/>
    <col min="10999" max="10999" width="15.3984375" style="21" bestFit="1" customWidth="1"/>
    <col min="11000" max="11000" width="11.1328125" style="21" bestFit="1" customWidth="1"/>
    <col min="11001" max="11001" width="14.59765625" style="21" bestFit="1" customWidth="1"/>
    <col min="11002" max="11002" width="17.3984375" style="21" bestFit="1" customWidth="1"/>
    <col min="11003" max="11003" width="17.59765625" style="21" bestFit="1" customWidth="1"/>
    <col min="11004" max="11004" width="14.73046875" style="21" bestFit="1" customWidth="1"/>
    <col min="11005" max="11005" width="14.3984375" style="21" bestFit="1" customWidth="1"/>
    <col min="11006" max="11006" width="12.1328125" style="21" bestFit="1" customWidth="1"/>
    <col min="11007" max="11007" width="12.3984375" style="21" bestFit="1" customWidth="1"/>
    <col min="11008" max="11009" width="13.86328125" style="21" bestFit="1" customWidth="1"/>
    <col min="11010" max="11010" width="14.86328125" style="21" bestFit="1" customWidth="1"/>
    <col min="11011" max="11011" width="12.1328125" style="21" bestFit="1" customWidth="1"/>
    <col min="11012" max="11012" width="12.3984375" style="21" bestFit="1" customWidth="1"/>
    <col min="11013" max="11014" width="13.86328125" style="21" bestFit="1" customWidth="1"/>
    <col min="11015" max="11015" width="14.86328125" style="21" bestFit="1" customWidth="1"/>
    <col min="11016" max="11254" width="9.06640625" style="21"/>
    <col min="11255" max="11255" width="15.3984375" style="21" bestFit="1" customWidth="1"/>
    <col min="11256" max="11256" width="11.1328125" style="21" bestFit="1" customWidth="1"/>
    <col min="11257" max="11257" width="14.59765625" style="21" bestFit="1" customWidth="1"/>
    <col min="11258" max="11258" width="17.3984375" style="21" bestFit="1" customWidth="1"/>
    <col min="11259" max="11259" width="17.59765625" style="21" bestFit="1" customWidth="1"/>
    <col min="11260" max="11260" width="14.73046875" style="21" bestFit="1" customWidth="1"/>
    <col min="11261" max="11261" width="14.3984375" style="21" bestFit="1" customWidth="1"/>
    <col min="11262" max="11262" width="12.1328125" style="21" bestFit="1" customWidth="1"/>
    <col min="11263" max="11263" width="12.3984375" style="21" bestFit="1" customWidth="1"/>
    <col min="11264" max="11265" width="13.86328125" style="21" bestFit="1" customWidth="1"/>
    <col min="11266" max="11266" width="14.86328125" style="21" bestFit="1" customWidth="1"/>
    <col min="11267" max="11267" width="12.1328125" style="21" bestFit="1" customWidth="1"/>
    <col min="11268" max="11268" width="12.3984375" style="21" bestFit="1" customWidth="1"/>
    <col min="11269" max="11270" width="13.86328125" style="21" bestFit="1" customWidth="1"/>
    <col min="11271" max="11271" width="14.86328125" style="21" bestFit="1" customWidth="1"/>
    <col min="11272" max="11510" width="9.06640625" style="21"/>
    <col min="11511" max="11511" width="15.3984375" style="21" bestFit="1" customWidth="1"/>
    <col min="11512" max="11512" width="11.1328125" style="21" bestFit="1" customWidth="1"/>
    <col min="11513" max="11513" width="14.59765625" style="21" bestFit="1" customWidth="1"/>
    <col min="11514" max="11514" width="17.3984375" style="21" bestFit="1" customWidth="1"/>
    <col min="11515" max="11515" width="17.59765625" style="21" bestFit="1" customWidth="1"/>
    <col min="11516" max="11516" width="14.73046875" style="21" bestFit="1" customWidth="1"/>
    <col min="11517" max="11517" width="14.3984375" style="21" bestFit="1" customWidth="1"/>
    <col min="11518" max="11518" width="12.1328125" style="21" bestFit="1" customWidth="1"/>
    <col min="11519" max="11519" width="12.3984375" style="21" bestFit="1" customWidth="1"/>
    <col min="11520" max="11521" width="13.86328125" style="21" bestFit="1" customWidth="1"/>
    <col min="11522" max="11522" width="14.86328125" style="21" bestFit="1" customWidth="1"/>
    <col min="11523" max="11523" width="12.1328125" style="21" bestFit="1" customWidth="1"/>
    <col min="11524" max="11524" width="12.3984375" style="21" bestFit="1" customWidth="1"/>
    <col min="11525" max="11526" width="13.86328125" style="21" bestFit="1" customWidth="1"/>
    <col min="11527" max="11527" width="14.86328125" style="21" bestFit="1" customWidth="1"/>
    <col min="11528" max="11766" width="9.06640625" style="21"/>
    <col min="11767" max="11767" width="15.3984375" style="21" bestFit="1" customWidth="1"/>
    <col min="11768" max="11768" width="11.1328125" style="21" bestFit="1" customWidth="1"/>
    <col min="11769" max="11769" width="14.59765625" style="21" bestFit="1" customWidth="1"/>
    <col min="11770" max="11770" width="17.3984375" style="21" bestFit="1" customWidth="1"/>
    <col min="11771" max="11771" width="17.59765625" style="21" bestFit="1" customWidth="1"/>
    <col min="11772" max="11772" width="14.73046875" style="21" bestFit="1" customWidth="1"/>
    <col min="11773" max="11773" width="14.3984375" style="21" bestFit="1" customWidth="1"/>
    <col min="11774" max="11774" width="12.1328125" style="21" bestFit="1" customWidth="1"/>
    <col min="11775" max="11775" width="12.3984375" style="21" bestFit="1" customWidth="1"/>
    <col min="11776" max="11777" width="13.86328125" style="21" bestFit="1" customWidth="1"/>
    <col min="11778" max="11778" width="14.86328125" style="21" bestFit="1" customWidth="1"/>
    <col min="11779" max="11779" width="12.1328125" style="21" bestFit="1" customWidth="1"/>
    <col min="11780" max="11780" width="12.3984375" style="21" bestFit="1" customWidth="1"/>
    <col min="11781" max="11782" width="13.86328125" style="21" bestFit="1" customWidth="1"/>
    <col min="11783" max="11783" width="14.86328125" style="21" bestFit="1" customWidth="1"/>
    <col min="11784" max="12022" width="9.06640625" style="21"/>
    <col min="12023" max="12023" width="15.3984375" style="21" bestFit="1" customWidth="1"/>
    <col min="12024" max="12024" width="11.1328125" style="21" bestFit="1" customWidth="1"/>
    <col min="12025" max="12025" width="14.59765625" style="21" bestFit="1" customWidth="1"/>
    <col min="12026" max="12026" width="17.3984375" style="21" bestFit="1" customWidth="1"/>
    <col min="12027" max="12027" width="17.59765625" style="21" bestFit="1" customWidth="1"/>
    <col min="12028" max="12028" width="14.73046875" style="21" bestFit="1" customWidth="1"/>
    <col min="12029" max="12029" width="14.3984375" style="21" bestFit="1" customWidth="1"/>
    <col min="12030" max="12030" width="12.1328125" style="21" bestFit="1" customWidth="1"/>
    <col min="12031" max="12031" width="12.3984375" style="21" bestFit="1" customWidth="1"/>
    <col min="12032" max="12033" width="13.86328125" style="21" bestFit="1" customWidth="1"/>
    <col min="12034" max="12034" width="14.86328125" style="21" bestFit="1" customWidth="1"/>
    <col min="12035" max="12035" width="12.1328125" style="21" bestFit="1" customWidth="1"/>
    <col min="12036" max="12036" width="12.3984375" style="21" bestFit="1" customWidth="1"/>
    <col min="12037" max="12038" width="13.86328125" style="21" bestFit="1" customWidth="1"/>
    <col min="12039" max="12039" width="14.86328125" style="21" bestFit="1" customWidth="1"/>
    <col min="12040" max="12278" width="9.06640625" style="21"/>
    <col min="12279" max="12279" width="15.3984375" style="21" bestFit="1" customWidth="1"/>
    <col min="12280" max="12280" width="11.1328125" style="21" bestFit="1" customWidth="1"/>
    <col min="12281" max="12281" width="14.59765625" style="21" bestFit="1" customWidth="1"/>
    <col min="12282" max="12282" width="17.3984375" style="21" bestFit="1" customWidth="1"/>
    <col min="12283" max="12283" width="17.59765625" style="21" bestFit="1" customWidth="1"/>
    <col min="12284" max="12284" width="14.73046875" style="21" bestFit="1" customWidth="1"/>
    <col min="12285" max="12285" width="14.3984375" style="21" bestFit="1" customWidth="1"/>
    <col min="12286" max="12286" width="12.1328125" style="21" bestFit="1" customWidth="1"/>
    <col min="12287" max="12287" width="12.3984375" style="21" bestFit="1" customWidth="1"/>
    <col min="12288" max="12289" width="13.86328125" style="21" bestFit="1" customWidth="1"/>
    <col min="12290" max="12290" width="14.86328125" style="21" bestFit="1" customWidth="1"/>
    <col min="12291" max="12291" width="12.1328125" style="21" bestFit="1" customWidth="1"/>
    <col min="12292" max="12292" width="12.3984375" style="21" bestFit="1" customWidth="1"/>
    <col min="12293" max="12294" width="13.86328125" style="21" bestFit="1" customWidth="1"/>
    <col min="12295" max="12295" width="14.86328125" style="21" bestFit="1" customWidth="1"/>
    <col min="12296" max="12534" width="9.06640625" style="21"/>
    <col min="12535" max="12535" width="15.3984375" style="21" bestFit="1" customWidth="1"/>
    <col min="12536" max="12536" width="11.1328125" style="21" bestFit="1" customWidth="1"/>
    <col min="12537" max="12537" width="14.59765625" style="21" bestFit="1" customWidth="1"/>
    <col min="12538" max="12538" width="17.3984375" style="21" bestFit="1" customWidth="1"/>
    <col min="12539" max="12539" width="17.59765625" style="21" bestFit="1" customWidth="1"/>
    <col min="12540" max="12540" width="14.73046875" style="21" bestFit="1" customWidth="1"/>
    <col min="12541" max="12541" width="14.3984375" style="21" bestFit="1" customWidth="1"/>
    <col min="12542" max="12542" width="12.1328125" style="21" bestFit="1" customWidth="1"/>
    <col min="12543" max="12543" width="12.3984375" style="21" bestFit="1" customWidth="1"/>
    <col min="12544" max="12545" width="13.86328125" style="21" bestFit="1" customWidth="1"/>
    <col min="12546" max="12546" width="14.86328125" style="21" bestFit="1" customWidth="1"/>
    <col min="12547" max="12547" width="12.1328125" style="21" bestFit="1" customWidth="1"/>
    <col min="12548" max="12548" width="12.3984375" style="21" bestFit="1" customWidth="1"/>
    <col min="12549" max="12550" width="13.86328125" style="21" bestFit="1" customWidth="1"/>
    <col min="12551" max="12551" width="14.86328125" style="21" bestFit="1" customWidth="1"/>
    <col min="12552" max="12790" width="9.06640625" style="21"/>
    <col min="12791" max="12791" width="15.3984375" style="21" bestFit="1" customWidth="1"/>
    <col min="12792" max="12792" width="11.1328125" style="21" bestFit="1" customWidth="1"/>
    <col min="12793" max="12793" width="14.59765625" style="21" bestFit="1" customWidth="1"/>
    <col min="12794" max="12794" width="17.3984375" style="21" bestFit="1" customWidth="1"/>
    <col min="12795" max="12795" width="17.59765625" style="21" bestFit="1" customWidth="1"/>
    <col min="12796" max="12796" width="14.73046875" style="21" bestFit="1" customWidth="1"/>
    <col min="12797" max="12797" width="14.3984375" style="21" bestFit="1" customWidth="1"/>
    <col min="12798" max="12798" width="12.1328125" style="21" bestFit="1" customWidth="1"/>
    <col min="12799" max="12799" width="12.3984375" style="21" bestFit="1" customWidth="1"/>
    <col min="12800" max="12801" width="13.86328125" style="21" bestFit="1" customWidth="1"/>
    <col min="12802" max="12802" width="14.86328125" style="21" bestFit="1" customWidth="1"/>
    <col min="12803" max="12803" width="12.1328125" style="21" bestFit="1" customWidth="1"/>
    <col min="12804" max="12804" width="12.3984375" style="21" bestFit="1" customWidth="1"/>
    <col min="12805" max="12806" width="13.86328125" style="21" bestFit="1" customWidth="1"/>
    <col min="12807" max="12807" width="14.86328125" style="21" bestFit="1" customWidth="1"/>
    <col min="12808" max="13046" width="9.06640625" style="21"/>
    <col min="13047" max="13047" width="15.3984375" style="21" bestFit="1" customWidth="1"/>
    <col min="13048" max="13048" width="11.1328125" style="21" bestFit="1" customWidth="1"/>
    <col min="13049" max="13049" width="14.59765625" style="21" bestFit="1" customWidth="1"/>
    <col min="13050" max="13050" width="17.3984375" style="21" bestFit="1" customWidth="1"/>
    <col min="13051" max="13051" width="17.59765625" style="21" bestFit="1" customWidth="1"/>
    <col min="13052" max="13052" width="14.73046875" style="21" bestFit="1" customWidth="1"/>
    <col min="13053" max="13053" width="14.3984375" style="21" bestFit="1" customWidth="1"/>
    <col min="13054" max="13054" width="12.1328125" style="21" bestFit="1" customWidth="1"/>
    <col min="13055" max="13055" width="12.3984375" style="21" bestFit="1" customWidth="1"/>
    <col min="13056" max="13057" width="13.86328125" style="21" bestFit="1" customWidth="1"/>
    <col min="13058" max="13058" width="14.86328125" style="21" bestFit="1" customWidth="1"/>
    <col min="13059" max="13059" width="12.1328125" style="21" bestFit="1" customWidth="1"/>
    <col min="13060" max="13060" width="12.3984375" style="21" bestFit="1" customWidth="1"/>
    <col min="13061" max="13062" width="13.86328125" style="21" bestFit="1" customWidth="1"/>
    <col min="13063" max="13063" width="14.86328125" style="21" bestFit="1" customWidth="1"/>
    <col min="13064" max="13302" width="9.06640625" style="21"/>
    <col min="13303" max="13303" width="15.3984375" style="21" bestFit="1" customWidth="1"/>
    <col min="13304" max="13304" width="11.1328125" style="21" bestFit="1" customWidth="1"/>
    <col min="13305" max="13305" width="14.59765625" style="21" bestFit="1" customWidth="1"/>
    <col min="13306" max="13306" width="17.3984375" style="21" bestFit="1" customWidth="1"/>
    <col min="13307" max="13307" width="17.59765625" style="21" bestFit="1" customWidth="1"/>
    <col min="13308" max="13308" width="14.73046875" style="21" bestFit="1" customWidth="1"/>
    <col min="13309" max="13309" width="14.3984375" style="21" bestFit="1" customWidth="1"/>
    <col min="13310" max="13310" width="12.1328125" style="21" bestFit="1" customWidth="1"/>
    <col min="13311" max="13311" width="12.3984375" style="21" bestFit="1" customWidth="1"/>
    <col min="13312" max="13313" width="13.86328125" style="21" bestFit="1" customWidth="1"/>
    <col min="13314" max="13314" width="14.86328125" style="21" bestFit="1" customWidth="1"/>
    <col min="13315" max="13315" width="12.1328125" style="21" bestFit="1" customWidth="1"/>
    <col min="13316" max="13316" width="12.3984375" style="21" bestFit="1" customWidth="1"/>
    <col min="13317" max="13318" width="13.86328125" style="21" bestFit="1" customWidth="1"/>
    <col min="13319" max="13319" width="14.86328125" style="21" bestFit="1" customWidth="1"/>
    <col min="13320" max="13558" width="9.06640625" style="21"/>
    <col min="13559" max="13559" width="15.3984375" style="21" bestFit="1" customWidth="1"/>
    <col min="13560" max="13560" width="11.1328125" style="21" bestFit="1" customWidth="1"/>
    <col min="13561" max="13561" width="14.59765625" style="21" bestFit="1" customWidth="1"/>
    <col min="13562" max="13562" width="17.3984375" style="21" bestFit="1" customWidth="1"/>
    <col min="13563" max="13563" width="17.59765625" style="21" bestFit="1" customWidth="1"/>
    <col min="13564" max="13564" width="14.73046875" style="21" bestFit="1" customWidth="1"/>
    <col min="13565" max="13565" width="14.3984375" style="21" bestFit="1" customWidth="1"/>
    <col min="13566" max="13566" width="12.1328125" style="21" bestFit="1" customWidth="1"/>
    <col min="13567" max="13567" width="12.3984375" style="21" bestFit="1" customWidth="1"/>
    <col min="13568" max="13569" width="13.86328125" style="21" bestFit="1" customWidth="1"/>
    <col min="13570" max="13570" width="14.86328125" style="21" bestFit="1" customWidth="1"/>
    <col min="13571" max="13571" width="12.1328125" style="21" bestFit="1" customWidth="1"/>
    <col min="13572" max="13572" width="12.3984375" style="21" bestFit="1" customWidth="1"/>
    <col min="13573" max="13574" width="13.86328125" style="21" bestFit="1" customWidth="1"/>
    <col min="13575" max="13575" width="14.86328125" style="21" bestFit="1" customWidth="1"/>
    <col min="13576" max="13814" width="9.06640625" style="21"/>
    <col min="13815" max="13815" width="15.3984375" style="21" bestFit="1" customWidth="1"/>
    <col min="13816" max="13816" width="11.1328125" style="21" bestFit="1" customWidth="1"/>
    <col min="13817" max="13817" width="14.59765625" style="21" bestFit="1" customWidth="1"/>
    <col min="13818" max="13818" width="17.3984375" style="21" bestFit="1" customWidth="1"/>
    <col min="13819" max="13819" width="17.59765625" style="21" bestFit="1" customWidth="1"/>
    <col min="13820" max="13820" width="14.73046875" style="21" bestFit="1" customWidth="1"/>
    <col min="13821" max="13821" width="14.3984375" style="21" bestFit="1" customWidth="1"/>
    <col min="13822" max="13822" width="12.1328125" style="21" bestFit="1" customWidth="1"/>
    <col min="13823" max="13823" width="12.3984375" style="21" bestFit="1" customWidth="1"/>
    <col min="13824" max="13825" width="13.86328125" style="21" bestFit="1" customWidth="1"/>
    <col min="13826" max="13826" width="14.86328125" style="21" bestFit="1" customWidth="1"/>
    <col min="13827" max="13827" width="12.1328125" style="21" bestFit="1" customWidth="1"/>
    <col min="13828" max="13828" width="12.3984375" style="21" bestFit="1" customWidth="1"/>
    <col min="13829" max="13830" width="13.86328125" style="21" bestFit="1" customWidth="1"/>
    <col min="13831" max="13831" width="14.86328125" style="21" bestFit="1" customWidth="1"/>
    <col min="13832" max="14070" width="9.06640625" style="21"/>
    <col min="14071" max="14071" width="15.3984375" style="21" bestFit="1" customWidth="1"/>
    <col min="14072" max="14072" width="11.1328125" style="21" bestFit="1" customWidth="1"/>
    <col min="14073" max="14073" width="14.59765625" style="21" bestFit="1" customWidth="1"/>
    <col min="14074" max="14074" width="17.3984375" style="21" bestFit="1" customWidth="1"/>
    <col min="14075" max="14075" width="17.59765625" style="21" bestFit="1" customWidth="1"/>
    <col min="14076" max="14076" width="14.73046875" style="21" bestFit="1" customWidth="1"/>
    <col min="14077" max="14077" width="14.3984375" style="21" bestFit="1" customWidth="1"/>
    <col min="14078" max="14078" width="12.1328125" style="21" bestFit="1" customWidth="1"/>
    <col min="14079" max="14079" width="12.3984375" style="21" bestFit="1" customWidth="1"/>
    <col min="14080" max="14081" width="13.86328125" style="21" bestFit="1" customWidth="1"/>
    <col min="14082" max="14082" width="14.86328125" style="21" bestFit="1" customWidth="1"/>
    <col min="14083" max="14083" width="12.1328125" style="21" bestFit="1" customWidth="1"/>
    <col min="14084" max="14084" width="12.3984375" style="21" bestFit="1" customWidth="1"/>
    <col min="14085" max="14086" width="13.86328125" style="21" bestFit="1" customWidth="1"/>
    <col min="14087" max="14087" width="14.86328125" style="21" bestFit="1" customWidth="1"/>
    <col min="14088" max="14326" width="9.06640625" style="21"/>
    <col min="14327" max="14327" width="15.3984375" style="21" bestFit="1" customWidth="1"/>
    <col min="14328" max="14328" width="11.1328125" style="21" bestFit="1" customWidth="1"/>
    <col min="14329" max="14329" width="14.59765625" style="21" bestFit="1" customWidth="1"/>
    <col min="14330" max="14330" width="17.3984375" style="21" bestFit="1" customWidth="1"/>
    <col min="14331" max="14331" width="17.59765625" style="21" bestFit="1" customWidth="1"/>
    <col min="14332" max="14332" width="14.73046875" style="21" bestFit="1" customWidth="1"/>
    <col min="14333" max="14333" width="14.3984375" style="21" bestFit="1" customWidth="1"/>
    <col min="14334" max="14334" width="12.1328125" style="21" bestFit="1" customWidth="1"/>
    <col min="14335" max="14335" width="12.3984375" style="21" bestFit="1" customWidth="1"/>
    <col min="14336" max="14337" width="13.86328125" style="21" bestFit="1" customWidth="1"/>
    <col min="14338" max="14338" width="14.86328125" style="21" bestFit="1" customWidth="1"/>
    <col min="14339" max="14339" width="12.1328125" style="21" bestFit="1" customWidth="1"/>
    <col min="14340" max="14340" width="12.3984375" style="21" bestFit="1" customWidth="1"/>
    <col min="14341" max="14342" width="13.86328125" style="21" bestFit="1" customWidth="1"/>
    <col min="14343" max="14343" width="14.86328125" style="21" bestFit="1" customWidth="1"/>
    <col min="14344" max="14582" width="9.06640625" style="21"/>
    <col min="14583" max="14583" width="15.3984375" style="21" bestFit="1" customWidth="1"/>
    <col min="14584" max="14584" width="11.1328125" style="21" bestFit="1" customWidth="1"/>
    <col min="14585" max="14585" width="14.59765625" style="21" bestFit="1" customWidth="1"/>
    <col min="14586" max="14586" width="17.3984375" style="21" bestFit="1" customWidth="1"/>
    <col min="14587" max="14587" width="17.59765625" style="21" bestFit="1" customWidth="1"/>
    <col min="14588" max="14588" width="14.73046875" style="21" bestFit="1" customWidth="1"/>
    <col min="14589" max="14589" width="14.3984375" style="21" bestFit="1" customWidth="1"/>
    <col min="14590" max="14590" width="12.1328125" style="21" bestFit="1" customWidth="1"/>
    <col min="14591" max="14591" width="12.3984375" style="21" bestFit="1" customWidth="1"/>
    <col min="14592" max="14593" width="13.86328125" style="21" bestFit="1" customWidth="1"/>
    <col min="14594" max="14594" width="14.86328125" style="21" bestFit="1" customWidth="1"/>
    <col min="14595" max="14595" width="12.1328125" style="21" bestFit="1" customWidth="1"/>
    <col min="14596" max="14596" width="12.3984375" style="21" bestFit="1" customWidth="1"/>
    <col min="14597" max="14598" width="13.86328125" style="21" bestFit="1" customWidth="1"/>
    <col min="14599" max="14599" width="14.86328125" style="21" bestFit="1" customWidth="1"/>
    <col min="14600" max="14838" width="9.06640625" style="21"/>
    <col min="14839" max="14839" width="15.3984375" style="21" bestFit="1" customWidth="1"/>
    <col min="14840" max="14840" width="11.1328125" style="21" bestFit="1" customWidth="1"/>
    <col min="14841" max="14841" width="14.59765625" style="21" bestFit="1" customWidth="1"/>
    <col min="14842" max="14842" width="17.3984375" style="21" bestFit="1" customWidth="1"/>
    <col min="14843" max="14843" width="17.59765625" style="21" bestFit="1" customWidth="1"/>
    <col min="14844" max="14844" width="14.73046875" style="21" bestFit="1" customWidth="1"/>
    <col min="14845" max="14845" width="14.3984375" style="21" bestFit="1" customWidth="1"/>
    <col min="14846" max="14846" width="12.1328125" style="21" bestFit="1" customWidth="1"/>
    <col min="14847" max="14847" width="12.3984375" style="21" bestFit="1" customWidth="1"/>
    <col min="14848" max="14849" width="13.86328125" style="21" bestFit="1" customWidth="1"/>
    <col min="14850" max="14850" width="14.86328125" style="21" bestFit="1" customWidth="1"/>
    <col min="14851" max="14851" width="12.1328125" style="21" bestFit="1" customWidth="1"/>
    <col min="14852" max="14852" width="12.3984375" style="21" bestFit="1" customWidth="1"/>
    <col min="14853" max="14854" width="13.86328125" style="21" bestFit="1" customWidth="1"/>
    <col min="14855" max="14855" width="14.86328125" style="21" bestFit="1" customWidth="1"/>
    <col min="14856" max="15094" width="9.06640625" style="21"/>
    <col min="15095" max="15095" width="15.3984375" style="21" bestFit="1" customWidth="1"/>
    <col min="15096" max="15096" width="11.1328125" style="21" bestFit="1" customWidth="1"/>
    <col min="15097" max="15097" width="14.59765625" style="21" bestFit="1" customWidth="1"/>
    <col min="15098" max="15098" width="17.3984375" style="21" bestFit="1" customWidth="1"/>
    <col min="15099" max="15099" width="17.59765625" style="21" bestFit="1" customWidth="1"/>
    <col min="15100" max="15100" width="14.73046875" style="21" bestFit="1" customWidth="1"/>
    <col min="15101" max="15101" width="14.3984375" style="21" bestFit="1" customWidth="1"/>
    <col min="15102" max="15102" width="12.1328125" style="21" bestFit="1" customWidth="1"/>
    <col min="15103" max="15103" width="12.3984375" style="21" bestFit="1" customWidth="1"/>
    <col min="15104" max="15105" width="13.86328125" style="21" bestFit="1" customWidth="1"/>
    <col min="15106" max="15106" width="14.86328125" style="21" bestFit="1" customWidth="1"/>
    <col min="15107" max="15107" width="12.1328125" style="21" bestFit="1" customWidth="1"/>
    <col min="15108" max="15108" width="12.3984375" style="21" bestFit="1" customWidth="1"/>
    <col min="15109" max="15110" width="13.86328125" style="21" bestFit="1" customWidth="1"/>
    <col min="15111" max="15111" width="14.86328125" style="21" bestFit="1" customWidth="1"/>
    <col min="15112" max="15350" width="9.06640625" style="21"/>
    <col min="15351" max="15351" width="15.3984375" style="21" bestFit="1" customWidth="1"/>
    <col min="15352" max="15352" width="11.1328125" style="21" bestFit="1" customWidth="1"/>
    <col min="15353" max="15353" width="14.59765625" style="21" bestFit="1" customWidth="1"/>
    <col min="15354" max="15354" width="17.3984375" style="21" bestFit="1" customWidth="1"/>
    <col min="15355" max="15355" width="17.59765625" style="21" bestFit="1" customWidth="1"/>
    <col min="15356" max="15356" width="14.73046875" style="21" bestFit="1" customWidth="1"/>
    <col min="15357" max="15357" width="14.3984375" style="21" bestFit="1" customWidth="1"/>
    <col min="15358" max="15358" width="12.1328125" style="21" bestFit="1" customWidth="1"/>
    <col min="15359" max="15359" width="12.3984375" style="21" bestFit="1" customWidth="1"/>
    <col min="15360" max="15361" width="13.86328125" style="21" bestFit="1" customWidth="1"/>
    <col min="15362" max="15362" width="14.86328125" style="21" bestFit="1" customWidth="1"/>
    <col min="15363" max="15363" width="12.1328125" style="21" bestFit="1" customWidth="1"/>
    <col min="15364" max="15364" width="12.3984375" style="21" bestFit="1" customWidth="1"/>
    <col min="15365" max="15366" width="13.86328125" style="21" bestFit="1" customWidth="1"/>
    <col min="15367" max="15367" width="14.86328125" style="21" bestFit="1" customWidth="1"/>
    <col min="15368" max="15606" width="9.06640625" style="21"/>
    <col min="15607" max="15607" width="15.3984375" style="21" bestFit="1" customWidth="1"/>
    <col min="15608" max="15608" width="11.1328125" style="21" bestFit="1" customWidth="1"/>
    <col min="15609" max="15609" width="14.59765625" style="21" bestFit="1" customWidth="1"/>
    <col min="15610" max="15610" width="17.3984375" style="21" bestFit="1" customWidth="1"/>
    <col min="15611" max="15611" width="17.59765625" style="21" bestFit="1" customWidth="1"/>
    <col min="15612" max="15612" width="14.73046875" style="21" bestFit="1" customWidth="1"/>
    <col min="15613" max="15613" width="14.3984375" style="21" bestFit="1" customWidth="1"/>
    <col min="15614" max="15614" width="12.1328125" style="21" bestFit="1" customWidth="1"/>
    <col min="15615" max="15615" width="12.3984375" style="21" bestFit="1" customWidth="1"/>
    <col min="15616" max="15617" width="13.86328125" style="21" bestFit="1" customWidth="1"/>
    <col min="15618" max="15618" width="14.86328125" style="21" bestFit="1" customWidth="1"/>
    <col min="15619" max="15619" width="12.1328125" style="21" bestFit="1" customWidth="1"/>
    <col min="15620" max="15620" width="12.3984375" style="21" bestFit="1" customWidth="1"/>
    <col min="15621" max="15622" width="13.86328125" style="21" bestFit="1" customWidth="1"/>
    <col min="15623" max="15623" width="14.86328125" style="21" bestFit="1" customWidth="1"/>
    <col min="15624" max="15862" width="9.06640625" style="21"/>
    <col min="15863" max="15863" width="15.3984375" style="21" bestFit="1" customWidth="1"/>
    <col min="15864" max="15864" width="11.1328125" style="21" bestFit="1" customWidth="1"/>
    <col min="15865" max="15865" width="14.59765625" style="21" bestFit="1" customWidth="1"/>
    <col min="15866" max="15866" width="17.3984375" style="21" bestFit="1" customWidth="1"/>
    <col min="15867" max="15867" width="17.59765625" style="21" bestFit="1" customWidth="1"/>
    <col min="15868" max="15868" width="14.73046875" style="21" bestFit="1" customWidth="1"/>
    <col min="15869" max="15869" width="14.3984375" style="21" bestFit="1" customWidth="1"/>
    <col min="15870" max="15870" width="12.1328125" style="21" bestFit="1" customWidth="1"/>
    <col min="15871" max="15871" width="12.3984375" style="21" bestFit="1" customWidth="1"/>
    <col min="15872" max="15873" width="13.86328125" style="21" bestFit="1" customWidth="1"/>
    <col min="15874" max="15874" width="14.86328125" style="21" bestFit="1" customWidth="1"/>
    <col min="15875" max="15875" width="12.1328125" style="21" bestFit="1" customWidth="1"/>
    <col min="15876" max="15876" width="12.3984375" style="21" bestFit="1" customWidth="1"/>
    <col min="15877" max="15878" width="13.86328125" style="21" bestFit="1" customWidth="1"/>
    <col min="15879" max="15879" width="14.86328125" style="21" bestFit="1" customWidth="1"/>
    <col min="15880" max="16118" width="9.06640625" style="21"/>
    <col min="16119" max="16119" width="15.3984375" style="21" bestFit="1" customWidth="1"/>
    <col min="16120" max="16120" width="11.1328125" style="21" bestFit="1" customWidth="1"/>
    <col min="16121" max="16121" width="14.59765625" style="21" bestFit="1" customWidth="1"/>
    <col min="16122" max="16122" width="17.3984375" style="21" bestFit="1" customWidth="1"/>
    <col min="16123" max="16123" width="17.59765625" style="21" bestFit="1" customWidth="1"/>
    <col min="16124" max="16124" width="14.73046875" style="21" bestFit="1" customWidth="1"/>
    <col min="16125" max="16125" width="14.3984375" style="21" bestFit="1" customWidth="1"/>
    <col min="16126" max="16126" width="12.1328125" style="21" bestFit="1" customWidth="1"/>
    <col min="16127" max="16127" width="12.3984375" style="21" bestFit="1" customWidth="1"/>
    <col min="16128" max="16129" width="13.86328125" style="21" bestFit="1" customWidth="1"/>
    <col min="16130" max="16130" width="14.86328125" style="21" bestFit="1" customWidth="1"/>
    <col min="16131" max="16131" width="12.1328125" style="21" bestFit="1" customWidth="1"/>
    <col min="16132" max="16132" width="12.3984375" style="21" bestFit="1" customWidth="1"/>
    <col min="16133" max="16134" width="13.86328125" style="21" bestFit="1" customWidth="1"/>
    <col min="16135" max="16135" width="14.86328125" style="21" bestFit="1" customWidth="1"/>
    <col min="16136" max="16384" width="9.06640625" style="21"/>
  </cols>
  <sheetData>
    <row r="1" spans="1:19">
      <c r="A1" s="68" t="s">
        <v>223</v>
      </c>
      <c r="B1" s="69" t="s">
        <v>224</v>
      </c>
      <c r="C1" s="76" t="s">
        <v>222</v>
      </c>
      <c r="D1" s="100" t="s">
        <v>149</v>
      </c>
      <c r="E1" s="100" t="s">
        <v>151</v>
      </c>
      <c r="F1" s="100" t="s">
        <v>150</v>
      </c>
      <c r="G1" s="100" t="s">
        <v>152</v>
      </c>
      <c r="H1" s="100" t="s">
        <v>163</v>
      </c>
      <c r="I1" s="100" t="s">
        <v>164</v>
      </c>
      <c r="J1" s="100" t="s">
        <v>153</v>
      </c>
      <c r="K1" s="100" t="s">
        <v>155</v>
      </c>
      <c r="L1" s="100" t="s">
        <v>156</v>
      </c>
      <c r="M1" s="100" t="s">
        <v>157</v>
      </c>
      <c r="N1" s="100" t="s">
        <v>154</v>
      </c>
      <c r="O1" s="100" t="s">
        <v>158</v>
      </c>
      <c r="P1" s="100" t="s">
        <v>160</v>
      </c>
      <c r="Q1" s="100" t="s">
        <v>161</v>
      </c>
      <c r="R1" s="100" t="s">
        <v>162</v>
      </c>
      <c r="S1" s="100" t="s">
        <v>159</v>
      </c>
    </row>
    <row r="2" spans="1:19">
      <c r="A2" s="75" t="s">
        <v>7</v>
      </c>
      <c r="B2" s="76" t="s">
        <v>8</v>
      </c>
      <c r="C2" s="76">
        <v>5</v>
      </c>
      <c r="D2" s="78">
        <f>IFERROR((($C2*s_DL)/ss_res!C2),".")</f>
        <v>31.723307539237144</v>
      </c>
      <c r="E2" s="78">
        <f>IFERROR((($C2*s_DL)/ss_res!D2),".")</f>
        <v>476.87659495006955</v>
      </c>
      <c r="F2" s="78">
        <f>IFERROR((($C2*s_DL)/ss_res!E2),".")</f>
        <v>97.162741232195756</v>
      </c>
      <c r="G2" s="78">
        <f>IFERROR((($C2*s_DL)/ss_res!F2),".")</f>
        <v>2.3549853592129029E-2</v>
      </c>
      <c r="H2" s="78">
        <f>IFERROR((($C2*s_DL)/ss_res!G2),".")</f>
        <v>128.90959862502501</v>
      </c>
      <c r="I2" s="78">
        <f>IFERROR((($C2*s_DL)/ss_res!H2),".")</f>
        <v>508.62345234289876</v>
      </c>
      <c r="J2" s="78">
        <f>IFERROR((($C2*s_DL)/ss_res!I2),".")</f>
        <v>0.10882704006392693</v>
      </c>
      <c r="K2" s="78">
        <f>IFERROR((($C2*s_DL)/ss_res!J2),".")</f>
        <v>3.0033186674885852E-2</v>
      </c>
      <c r="L2" s="78">
        <f>IFERROR((($C2*s_DL)/ss_res!K2),".")</f>
        <v>7.8447760328767102E-2</v>
      </c>
      <c r="M2" s="78">
        <f>IFERROR((($C2*s_DL)/ss_res!L2),".")</f>
        <v>0.10575065730593608</v>
      </c>
      <c r="N2" s="78">
        <f>IFERROR((($C2*s_DL)/ss_res!M2),".")</f>
        <v>3.1765957616438356E-2</v>
      </c>
      <c r="O2" s="78">
        <f>IFERROR((($C2*s_DL)/ss_res!N2),".")</f>
        <v>8.7538049659151157E-2</v>
      </c>
      <c r="P2" s="78">
        <f>IFERROR((($C2*s_DL)/ss_res!O2),".")</f>
        <v>2.3895934910346368E-2</v>
      </c>
      <c r="Q2" s="78">
        <f>IFERROR((($C2*s_DL)/ss_res!P2),".")</f>
        <v>6.1266288256644451E-2</v>
      </c>
      <c r="R2" s="78">
        <f>IFERROR((($C2*s_DL)/ss_res!Q2),".")</f>
        <v>8.2799236570724952E-2</v>
      </c>
      <c r="S2" s="78">
        <f>IFERROR((($C2*s_DL)/ss_res!R2),".")</f>
        <v>2.6616113202302956E-2</v>
      </c>
    </row>
    <row r="3" spans="1:19">
      <c r="A3" s="82" t="s">
        <v>9</v>
      </c>
      <c r="B3" s="76" t="s">
        <v>10</v>
      </c>
      <c r="C3" s="76">
        <v>5</v>
      </c>
      <c r="D3" s="78">
        <f>IFERROR((($C3*s_DL)/ss_res!C3),".")</f>
        <v>144.36227905044819</v>
      </c>
      <c r="E3" s="78">
        <f>IFERROR((($C3*s_DL)/ss_res!D3),".")</f>
        <v>5096.0342009370179</v>
      </c>
      <c r="F3" s="78">
        <f>IFERROR((($C3*s_DL)/ss_res!E3),".")</f>
        <v>1038.3077249322878</v>
      </c>
      <c r="G3" s="78">
        <f>IFERROR((($C3*s_DL)/ss_res!F3),".")</f>
        <v>3.9077510058360271E-2</v>
      </c>
      <c r="H3" s="78">
        <f>IFERROR((($C3*s_DL)/ss_res!G3),".")</f>
        <v>1182.7090814927944</v>
      </c>
      <c r="I3" s="78">
        <f>IFERROR((($C3*s_DL)/ss_res!H3),".")</f>
        <v>5240.4355574975252</v>
      </c>
      <c r="J3" s="78">
        <f>IFERROR((($C3*s_DL)/ss_res!I3),".")</f>
        <v>7.7962724319634719E-2</v>
      </c>
      <c r="K3" s="78">
        <f>IFERROR((($C3*s_DL)/ss_res!J3),".")</f>
        <v>3.839370343378995E-2</v>
      </c>
      <c r="L3" s="78">
        <f>IFERROR((($C3*s_DL)/ss_res!K3),".")</f>
        <v>7.2477909543379002E-2</v>
      </c>
      <c r="M3" s="78">
        <f>IFERROR((($C3*s_DL)/ss_res!L3),".")</f>
        <v>7.7962724319634719E-2</v>
      </c>
      <c r="N3" s="78">
        <f>IFERROR((($C3*s_DL)/ss_res!M3),".")</f>
        <v>5.3447582105022824E-2</v>
      </c>
      <c r="O3" s="78">
        <f>IFERROR((($C3*s_DL)/ss_res!N3),".")</f>
        <v>6.2557404831596594E-2</v>
      </c>
      <c r="P3" s="78">
        <f>IFERROR((($C3*s_DL)/ss_res!O3),".")</f>
        <v>2.9960680728300944E-2</v>
      </c>
      <c r="Q3" s="78">
        <f>IFERROR((($C3*s_DL)/ss_res!P3),".")</f>
        <v>5.4707608759853699E-2</v>
      </c>
      <c r="R3" s="78">
        <f>IFERROR((($C3*s_DL)/ss_res!Q3),".")</f>
        <v>5.7088339490956014E-2</v>
      </c>
      <c r="S3" s="78">
        <f>IFERROR((($C3*s_DL)/ss_res!R3),".")</f>
        <v>4.4165515819812783E-2</v>
      </c>
    </row>
    <row r="4" spans="1:19">
      <c r="A4" s="75" t="s">
        <v>11</v>
      </c>
      <c r="B4" s="76" t="s">
        <v>8</v>
      </c>
      <c r="C4" s="76">
        <v>5</v>
      </c>
      <c r="D4" s="78" t="str">
        <f>IFERROR((($C4*s_DL)/ss_res!C4),".")</f>
        <v>.</v>
      </c>
      <c r="E4" s="78" t="str">
        <f>IFERROR((($C4*s_DL)/ss_res!D4),".")</f>
        <v>.</v>
      </c>
      <c r="F4" s="78" t="str">
        <f>IFERROR((($C4*s_DL)/ss_res!E4),".")</f>
        <v>.</v>
      </c>
      <c r="G4" s="78">
        <f>IFERROR((($C4*s_DL)/ss_res!F4),".")</f>
        <v>3.7734824864736697E-4</v>
      </c>
      <c r="H4" s="78">
        <f>IFERROR((($C4*s_DL)/ss_res!G4),".")</f>
        <v>3.7734824864736697E-4</v>
      </c>
      <c r="I4" s="78">
        <f>IFERROR((($C4*s_DL)/ss_res!H4),".")</f>
        <v>3.7734824864736697E-4</v>
      </c>
      <c r="J4" s="78">
        <f>IFERROR((($C4*s_DL)/ss_res!I4),".")</f>
        <v>2.0978053689497717E-3</v>
      </c>
      <c r="K4" s="78">
        <f>IFERROR((($C4*s_DL)/ss_res!J4),".")</f>
        <v>4.7572279232876725E-4</v>
      </c>
      <c r="L4" s="78">
        <f>IFERROR((($C4*s_DL)/ss_res!K4),".")</f>
        <v>1.3280594619178086E-3</v>
      </c>
      <c r="M4" s="78">
        <f>IFERROR((($C4*s_DL)/ss_res!L4),".")</f>
        <v>1.9623565183561642E-3</v>
      </c>
      <c r="N4" s="78">
        <f>IFERROR((($C4*s_DL)/ss_res!M4),".")</f>
        <v>4.6930476497716899E-4</v>
      </c>
      <c r="O4" s="78">
        <f>IFERROR((($C4*s_DL)/ss_res!N4),".")</f>
        <v>1.7873945205479449E-3</v>
      </c>
      <c r="P4" s="78">
        <f>IFERROR((($C4*s_DL)/ss_res!O4),".")</f>
        <v>4.2989589041095885E-4</v>
      </c>
      <c r="Q4" s="78">
        <f>IFERROR((($C4*s_DL)/ss_res!P4),".")</f>
        <v>1.2048884322678846E-3</v>
      </c>
      <c r="R4" s="78">
        <f>IFERROR((($C4*s_DL)/ss_res!Q4),".")</f>
        <v>1.7530466950815766E-3</v>
      </c>
      <c r="S4" s="78">
        <f>IFERROR((($C4*s_DL)/ss_res!R4),".")</f>
        <v>4.2648009098646356E-4</v>
      </c>
    </row>
    <row r="5" spans="1:19">
      <c r="A5" s="75" t="s">
        <v>12</v>
      </c>
      <c r="B5" s="85" t="s">
        <v>8</v>
      </c>
      <c r="C5" s="76">
        <v>5</v>
      </c>
      <c r="D5" s="78" t="str">
        <f>IFERROR((($C5*s_DL)/ss_res!C5),".")</f>
        <v>.</v>
      </c>
      <c r="E5" s="78" t="str">
        <f>IFERROR((($C5*s_DL)/ss_res!D5),".")</f>
        <v>.</v>
      </c>
      <c r="F5" s="78" t="str">
        <f>IFERROR((($C5*s_DL)/ss_res!E5),".")</f>
        <v>.</v>
      </c>
      <c r="G5" s="78">
        <f>IFERROR((($C5*s_DL)/ss_res!F5),".")</f>
        <v>2.045630662334962E-4</v>
      </c>
      <c r="H5" s="78">
        <f>IFERROR((($C5*s_DL)/ss_res!G5),".")</f>
        <v>2.0456306623349623E-4</v>
      </c>
      <c r="I5" s="78">
        <f>IFERROR((($C5*s_DL)/ss_res!H5),".")</f>
        <v>2.0456306623349623E-4</v>
      </c>
      <c r="J5" s="78">
        <f>IFERROR((($C5*s_DL)/ss_res!I5),".")</f>
        <v>1.1704178330593607E-4</v>
      </c>
      <c r="K5" s="78">
        <f>IFERROR((($C5*s_DL)/ss_res!J5),".")</f>
        <v>6.6376044894977157E-5</v>
      </c>
      <c r="L5" s="78">
        <f>IFERROR((($C5*s_DL)/ss_res!K5),".")</f>
        <v>9.308356591780821E-5</v>
      </c>
      <c r="M5" s="78">
        <f>IFERROR((($C5*s_DL)/ss_res!L5),".")</f>
        <v>1.1232869136073059E-4</v>
      </c>
      <c r="N5" s="78">
        <f>IFERROR((($C5*s_DL)/ss_res!M5),".")</f>
        <v>3.0723615296803647E-4</v>
      </c>
      <c r="O5" s="78">
        <f>IFERROR((($C5*s_DL)/ss_res!N5),".")</f>
        <v>8.8074920547945187E-5</v>
      </c>
      <c r="P5" s="78">
        <f>IFERROR((($C5*s_DL)/ss_res!O5),".")</f>
        <v>4.9948528767123284E-5</v>
      </c>
      <c r="Q5" s="78">
        <f>IFERROR((($C5*s_DL)/ss_res!P5),".")</f>
        <v>7.0046161643835605E-5</v>
      </c>
      <c r="R5" s="78">
        <f>IFERROR((($C5*s_DL)/ss_res!Q5),".")</f>
        <v>8.4528279452054787E-5</v>
      </c>
      <c r="S5" s="78">
        <f>IFERROR((($C5*s_DL)/ss_res!R5),".")</f>
        <v>2.3119777397260274E-4</v>
      </c>
    </row>
    <row r="6" spans="1:19">
      <c r="A6" s="75" t="s">
        <v>13</v>
      </c>
      <c r="B6" s="76" t="s">
        <v>8</v>
      </c>
      <c r="C6" s="76">
        <v>5</v>
      </c>
      <c r="D6" s="78" t="str">
        <f>IFERROR((($C6*s_DL)/ss_res!C6),".")</f>
        <v>.</v>
      </c>
      <c r="E6" s="78" t="str">
        <f>IFERROR((($C6*s_DL)/ss_res!D6),".")</f>
        <v>.</v>
      </c>
      <c r="F6" s="78" t="str">
        <f>IFERROR((($C6*s_DL)/ss_res!E6),".")</f>
        <v>.</v>
      </c>
      <c r="G6" s="78">
        <f>IFERROR((($C6*s_DL)/ss_res!F6),".")</f>
        <v>0.92995609685906344</v>
      </c>
      <c r="H6" s="78">
        <f>IFERROR((($C6*s_DL)/ss_res!G6),".")</f>
        <v>0.92995609685906322</v>
      </c>
      <c r="I6" s="78">
        <f>IFERROR((($C6*s_DL)/ss_res!H6),".")</f>
        <v>0.92995609685906322</v>
      </c>
      <c r="J6" s="78">
        <f>IFERROR((($C6*s_DL)/ss_res!I6),".")</f>
        <v>5.8547491461187215</v>
      </c>
      <c r="K6" s="78">
        <f>IFERROR((($C6*s_DL)/ss_res!J6),".")</f>
        <v>1.1644804931506847</v>
      </c>
      <c r="L6" s="78">
        <f>IFERROR((($C6*s_DL)/ss_res!K6),".")</f>
        <v>3.3317080776255712</v>
      </c>
      <c r="M6" s="78">
        <f>IFERROR((($C6*s_DL)/ss_res!L6),".")</f>
        <v>5.2078155388127856</v>
      </c>
      <c r="N6" s="78">
        <f>IFERROR((($C6*s_DL)/ss_res!M6),".")</f>
        <v>1.1680008786529679</v>
      </c>
      <c r="O6" s="78">
        <f>IFERROR((($C6*s_DL)/ss_res!N6),".")</f>
        <v>5.4398307791600136</v>
      </c>
      <c r="P6" s="78">
        <f>IFERROR((($C6*s_DL)/ss_res!O6),".")</f>
        <v>1.1052207896857376</v>
      </c>
      <c r="Q6" s="78">
        <f>IFERROR((($C6*s_DL)/ss_res!P6),".")</f>
        <v>3.1034802334886775</v>
      </c>
      <c r="R6" s="78">
        <f>IFERROR((($C6*s_DL)/ss_res!Q6),".")</f>
        <v>5.0513908035948019</v>
      </c>
      <c r="S6" s="78">
        <f>IFERROR((($C6*s_DL)/ss_res!R6),".")</f>
        <v>1.0510390924657531</v>
      </c>
    </row>
    <row r="7" spans="1:19">
      <c r="A7" s="75" t="s">
        <v>14</v>
      </c>
      <c r="B7" s="85" t="s">
        <v>8</v>
      </c>
      <c r="C7" s="76">
        <v>5</v>
      </c>
      <c r="D7" s="78">
        <f>IFERROR((($C7*s_DL)/ss_res!C7),".")</f>
        <v>1.0918155558437257</v>
      </c>
      <c r="E7" s="78">
        <f>IFERROR((($C7*s_DL)/ss_res!D7),".")</f>
        <v>7.5843118586830203</v>
      </c>
      <c r="F7" s="78">
        <f>IFERROR((($C7*s_DL)/ss_res!E7),".")</f>
        <v>1.5452897843028952</v>
      </c>
      <c r="G7" s="78">
        <f>IFERROR((($C7*s_DL)/ss_res!F7),".")</f>
        <v>5.8077992877504182E-2</v>
      </c>
      <c r="H7" s="78">
        <f>IFERROR((($C7*s_DL)/ss_res!G7),".")</f>
        <v>2.6951833330241253</v>
      </c>
      <c r="I7" s="78">
        <f>IFERROR((($C7*s_DL)/ss_res!H7),".")</f>
        <v>8.7342054074042501</v>
      </c>
      <c r="J7" s="78">
        <f>IFERROR((($C7*s_DL)/ss_res!I7),".")</f>
        <v>1.0314683163470319E-2</v>
      </c>
      <c r="K7" s="78">
        <f>IFERROR((($C7*s_DL)/ss_res!J7),".")</f>
        <v>5.9142210630136983E-3</v>
      </c>
      <c r="L7" s="78">
        <f>IFERROR((($C7*s_DL)/ss_res!K7),".")</f>
        <v>8.5544983232876716E-3</v>
      </c>
      <c r="M7" s="78">
        <f>IFERROR((($C7*s_DL)/ss_res!L7),".")</f>
        <v>1.0103460982648403E-2</v>
      </c>
      <c r="N7" s="78">
        <f>IFERROR((($C7*s_DL)/ss_res!M7),".")</f>
        <v>7.7327332273972607E-2</v>
      </c>
      <c r="O7" s="78">
        <f>IFERROR((($C7*s_DL)/ss_res!N7),".")</f>
        <v>8.3430450205190469E-3</v>
      </c>
      <c r="P7" s="78">
        <f>IFERROR((($C7*s_DL)/ss_res!O7),".")</f>
        <v>5.0116234654397126E-3</v>
      </c>
      <c r="Q7" s="78">
        <f>IFERROR((($C7*s_DL)/ss_res!P7),".")</f>
        <v>7.420838216560509E-3</v>
      </c>
      <c r="R7" s="78">
        <f>IFERROR((($C7*s_DL)/ss_res!Q7),".")</f>
        <v>8.2401503692429139E-3</v>
      </c>
      <c r="S7" s="78">
        <f>IFERROR((($C7*s_DL)/ss_res!R7),".")</f>
        <v>6.5639916908309184E-2</v>
      </c>
    </row>
    <row r="8" spans="1:19">
      <c r="A8" s="75" t="s">
        <v>15</v>
      </c>
      <c r="B8" s="76" t="s">
        <v>8</v>
      </c>
      <c r="C8" s="76">
        <v>5</v>
      </c>
      <c r="D8" s="78">
        <f>IFERROR((($C8*s_DL)/ss_res!C8),".")</f>
        <v>0.16255920498117693</v>
      </c>
      <c r="E8" s="78">
        <f>IFERROR((($C8*s_DL)/ss_res!D8),".")</f>
        <v>1.8441306231729264</v>
      </c>
      <c r="F8" s="78">
        <f>IFERROR((($C8*s_DL)/ss_res!E8),".")</f>
        <v>0.37573826947090938</v>
      </c>
      <c r="G8" s="78">
        <f>IFERROR((($C8*s_DL)/ss_res!F8),".")</f>
        <v>0.26448164478739233</v>
      </c>
      <c r="H8" s="78">
        <f>IFERROR((($C8*s_DL)/ss_res!G8),".")</f>
        <v>0.80277911923947876</v>
      </c>
      <c r="I8" s="78">
        <f>IFERROR((($C8*s_DL)/ss_res!H8),".")</f>
        <v>2.271171472941496</v>
      </c>
      <c r="J8" s="78">
        <f>IFERROR((($C8*s_DL)/ss_res!I8),".")</f>
        <v>1.219361480182648</v>
      </c>
      <c r="K8" s="78">
        <f>IFERROR((($C8*s_DL)/ss_res!J8),".")</f>
        <v>0.26342184150684927</v>
      </c>
      <c r="L8" s="78">
        <f>IFERROR((($C8*s_DL)/ss_res!K8),".")</f>
        <v>0.7355930668493148</v>
      </c>
      <c r="M8" s="78">
        <f>IFERROR((($C8*s_DL)/ss_res!L8),".")</f>
        <v>1.1166435294063923</v>
      </c>
      <c r="N8" s="78">
        <f>IFERROR((($C8*s_DL)/ss_res!M8),".")</f>
        <v>0.34006829196347022</v>
      </c>
      <c r="O8" s="78">
        <f>IFERROR((($C8*s_DL)/ss_res!N8),".")</f>
        <v>1.1759989551725825</v>
      </c>
      <c r="P8" s="78">
        <f>IFERROR((($C8*s_DL)/ss_res!O8),".")</f>
        <v>0.24515922009132421</v>
      </c>
      <c r="Q8" s="78">
        <f>IFERROR((($C8*s_DL)/ss_res!P8),".")</f>
        <v>0.68390124200913227</v>
      </c>
      <c r="R8" s="78">
        <f>IFERROR((($C8*s_DL)/ss_res!Q8),".")</f>
        <v>0.98822149617338706</v>
      </c>
      <c r="S8" s="78">
        <f>IFERROR((($C8*s_DL)/ss_res!R8),".")</f>
        <v>0.29891792617960433</v>
      </c>
    </row>
    <row r="9" spans="1:19">
      <c r="A9" s="75" t="s">
        <v>16</v>
      </c>
      <c r="B9" s="85" t="s">
        <v>8</v>
      </c>
      <c r="C9" s="76">
        <v>5</v>
      </c>
      <c r="D9" s="78">
        <f>IFERROR((($C9*s_DL)/ss_res!C9),".")</f>
        <v>9.0378065455952852E-2</v>
      </c>
      <c r="E9" s="78">
        <f>IFERROR((($C9*s_DL)/ss_res!D9),".")</f>
        <v>0.51385748616771298</v>
      </c>
      <c r="F9" s="78">
        <f>IFERROR((($C9*s_DL)/ss_res!E9),".")</f>
        <v>0.1046975307395149</v>
      </c>
      <c r="G9" s="78">
        <f>IFERROR((($C9*s_DL)/ss_res!F9),".")</f>
        <v>2.2356691964944257</v>
      </c>
      <c r="H9" s="78">
        <f>IFERROR((($C9*s_DL)/ss_res!G9),".")</f>
        <v>2.4307447926898935</v>
      </c>
      <c r="I9" s="78">
        <f>IFERROR((($C9*s_DL)/ss_res!H9),".")</f>
        <v>2.8399047481180917</v>
      </c>
      <c r="J9" s="78">
        <f>IFERROR((($C9*s_DL)/ss_res!I9),".")</f>
        <v>15.175190589041094</v>
      </c>
      <c r="K9" s="78">
        <f>IFERROR((($C9*s_DL)/ss_res!J9),".")</f>
        <v>2.7060871561643829</v>
      </c>
      <c r="L9" s="78">
        <f>IFERROR((($C9*s_DL)/ss_res!K9),".")</f>
        <v>7.8203436164383566</v>
      </c>
      <c r="M9" s="78">
        <f>IFERROR((($C9*s_DL)/ss_res!L9),".")</f>
        <v>12.661508712328766</v>
      </c>
      <c r="N9" s="78">
        <f>IFERROR((($C9*s_DL)/ss_res!M9),".")</f>
        <v>2.7577270479452052</v>
      </c>
      <c r="O9" s="78">
        <f>IFERROR((($C9*s_DL)/ss_res!N9),".")</f>
        <v>15.13284638585133</v>
      </c>
      <c r="P9" s="78">
        <f>IFERROR((($C9*s_DL)/ss_res!O9),".")</f>
        <v>2.676247002091066</v>
      </c>
      <c r="Q9" s="78">
        <f>IFERROR((($C9*s_DL)/ss_res!P9),".")</f>
        <v>7.816454515904339</v>
      </c>
      <c r="R9" s="78">
        <f>IFERROR((($C9*s_DL)/ss_res!Q9),".")</f>
        <v>12.561020547945205</v>
      </c>
      <c r="S9" s="78">
        <f>IFERROR((($C9*s_DL)/ss_res!R9),".")</f>
        <v>2.5267598451943409</v>
      </c>
    </row>
    <row r="10" spans="1:19">
      <c r="A10" s="82" t="s">
        <v>17</v>
      </c>
      <c r="B10" s="76" t="s">
        <v>10</v>
      </c>
      <c r="C10" s="76">
        <v>5</v>
      </c>
      <c r="D10" s="78">
        <f>IFERROR((($C10*s_DL)/ss_res!C10),".")</f>
        <v>8.0673038292897523</v>
      </c>
      <c r="E10" s="78">
        <f>IFERROR((($C10*s_DL)/ss_res!D10),".")</f>
        <v>2.1662041404594659</v>
      </c>
      <c r="F10" s="78">
        <f>IFERROR((($C10*s_DL)/ss_res!E10),".")</f>
        <v>0.44136016442075848</v>
      </c>
      <c r="G10" s="78">
        <f>IFERROR((($C10*s_DL)/ss_res!F10),".")</f>
        <v>5.1519299794153149E-3</v>
      </c>
      <c r="H10" s="78">
        <f>IFERROR((($C10*s_DL)/ss_res!G10),".")</f>
        <v>8.5138159236899238</v>
      </c>
      <c r="I10" s="78">
        <f>IFERROR((($C10*s_DL)/ss_res!H10),".")</f>
        <v>10.238659899728633</v>
      </c>
      <c r="J10" s="78">
        <f>IFERROR((($C10*s_DL)/ss_res!I10),".")</f>
        <v>1.6369719013698632E-3</v>
      </c>
      <c r="K10" s="78">
        <f>IFERROR((($C10*s_DL)/ss_res!J10),".")</f>
        <v>7.5687948127853874E-4</v>
      </c>
      <c r="L10" s="78">
        <f>IFERROR((($C10*s_DL)/ss_res!K10),".")</f>
        <v>1.3201386301369866E-3</v>
      </c>
      <c r="M10" s="78">
        <f>IFERROR((($C10*s_DL)/ss_res!L10),".")</f>
        <v>1.6088089439269405E-3</v>
      </c>
      <c r="N10" s="78">
        <f>IFERROR((($C10*s_DL)/ss_res!M10),".")</f>
        <v>6.895571225570777E-3</v>
      </c>
      <c r="O10" s="78">
        <f>IFERROR((($C10*s_DL)/ss_res!N10),".")</f>
        <v>1.3035588038757099E-3</v>
      </c>
      <c r="P10" s="78">
        <f>IFERROR((($C10*s_DL)/ss_res!O10),".")</f>
        <v>6.4464913639070912E-4</v>
      </c>
      <c r="Q10" s="78">
        <f>IFERROR((($C10*s_DL)/ss_res!P10),".")</f>
        <v>1.1427710947392654E-3</v>
      </c>
      <c r="R10" s="78">
        <f>IFERROR((($C10*s_DL)/ss_res!Q10),".")</f>
        <v>1.3111856082672435E-3</v>
      </c>
      <c r="S10" s="78">
        <f>IFERROR((($C10*s_DL)/ss_res!R10),".")</f>
        <v>5.8227262860048893E-3</v>
      </c>
    </row>
    <row r="11" spans="1:19">
      <c r="A11" s="75" t="s">
        <v>18</v>
      </c>
      <c r="B11" s="76" t="s">
        <v>8</v>
      </c>
      <c r="C11" s="76">
        <v>5</v>
      </c>
      <c r="D11" s="78" t="str">
        <f>IFERROR((($C11*s_DL)/ss_res!C11),".")</f>
        <v>.</v>
      </c>
      <c r="E11" s="78" t="str">
        <f>IFERROR((($C11*s_DL)/ss_res!D11),".")</f>
        <v>.</v>
      </c>
      <c r="F11" s="78" t="str">
        <f>IFERROR((($C11*s_DL)/ss_res!E11),".")</f>
        <v>.</v>
      </c>
      <c r="G11" s="78">
        <f>IFERROR((($C11*s_DL)/ss_res!F11),".")</f>
        <v>4.5368859881170627E-2</v>
      </c>
      <c r="H11" s="78">
        <f>IFERROR((($C11*s_DL)/ss_res!G11),".")</f>
        <v>4.5368859881170627E-2</v>
      </c>
      <c r="I11" s="78">
        <f>IFERROR((($C11*s_DL)/ss_res!H11),".")</f>
        <v>4.5368859881170627E-2</v>
      </c>
      <c r="J11" s="78">
        <f>IFERROR((($C11*s_DL)/ss_res!I11),".")</f>
        <v>0.24912920628310498</v>
      </c>
      <c r="K11" s="78">
        <f>IFERROR((($C11*s_DL)/ss_res!J11),".")</f>
        <v>5.9749080328767128E-2</v>
      </c>
      <c r="L11" s="78">
        <f>IFERROR((($C11*s_DL)/ss_res!K11),".")</f>
        <v>0.16701789705936074</v>
      </c>
      <c r="M11" s="78">
        <f>IFERROR((($C11*s_DL)/ss_res!L11),".")</f>
        <v>0.23969514096803654</v>
      </c>
      <c r="N11" s="78">
        <f>IFERROR((($C11*s_DL)/ss_res!M11),".")</f>
        <v>5.8820001844748851E-2</v>
      </c>
      <c r="O11" s="78">
        <f>IFERROR((($C11*s_DL)/ss_res!N11),".")</f>
        <v>0.19282446306741882</v>
      </c>
      <c r="P11" s="78">
        <f>IFERROR((($C11*s_DL)/ss_res!O11),".")</f>
        <v>5.0013181078767115E-2</v>
      </c>
      <c r="Q11" s="78">
        <f>IFERROR((($C11*s_DL)/ss_res!P11),".")</f>
        <v>0.14260828352284602</v>
      </c>
      <c r="R11" s="78">
        <f>IFERROR((($C11*s_DL)/ss_res!Q11),".")</f>
        <v>0.19833033213169909</v>
      </c>
      <c r="S11" s="78">
        <f>IFERROR((($C11*s_DL)/ss_res!R11),".")</f>
        <v>5.127601773542452E-2</v>
      </c>
    </row>
    <row r="12" spans="1:19">
      <c r="A12" s="75" t="s">
        <v>19</v>
      </c>
      <c r="B12" s="85" t="s">
        <v>8</v>
      </c>
      <c r="C12" s="76">
        <v>5</v>
      </c>
      <c r="D12" s="78" t="str">
        <f>IFERROR((($C12*s_DL)/ss_res!C12),".")</f>
        <v>.</v>
      </c>
      <c r="E12" s="78" t="str">
        <f>IFERROR((($C12*s_DL)/ss_res!D12),".")</f>
        <v>.</v>
      </c>
      <c r="F12" s="78" t="str">
        <f>IFERROR((($C12*s_DL)/ss_res!E12),".")</f>
        <v>.</v>
      </c>
      <c r="G12" s="78">
        <f>IFERROR((($C12*s_DL)/ss_res!F12),".")</f>
        <v>0.24433782356985778</v>
      </c>
      <c r="H12" s="78">
        <f>IFERROR((($C12*s_DL)/ss_res!G12),".")</f>
        <v>0.24433782356985778</v>
      </c>
      <c r="I12" s="78">
        <f>IFERROR((($C12*s_DL)/ss_res!H12),".")</f>
        <v>0.24433782356985778</v>
      </c>
      <c r="J12" s="78" t="str">
        <f>IFERROR((($C12*s_DL)/ss_res!I12),".")</f>
        <v>.</v>
      </c>
      <c r="K12" s="78" t="str">
        <f>IFERROR((($C12*s_DL)/ss_res!J12),".")</f>
        <v>.</v>
      </c>
      <c r="L12" s="78" t="str">
        <f>IFERROR((($C12*s_DL)/ss_res!K12),".")</f>
        <v>.</v>
      </c>
      <c r="M12" s="78" t="str">
        <f>IFERROR((($C12*s_DL)/ss_res!L12),".")</f>
        <v>.</v>
      </c>
      <c r="N12" s="78" t="str">
        <f>IFERROR((($C12*s_DL)/ss_res!M12),".")</f>
        <v>.</v>
      </c>
      <c r="O12" s="78">
        <f>IFERROR((($C12*s_DL)/ss_res!N12),".")</f>
        <v>0.96269453517829751</v>
      </c>
      <c r="P12" s="78">
        <f>IFERROR((($C12*s_DL)/ss_res!O12),".")</f>
        <v>0.22479510160265012</v>
      </c>
      <c r="Q12" s="78">
        <f>IFERROR((($C12*s_DL)/ss_res!P12),".")</f>
        <v>0.63113871967925206</v>
      </c>
      <c r="R12" s="78">
        <f>IFERROR((($C12*s_DL)/ss_res!Q12),".")</f>
        <v>0.8912768089471248</v>
      </c>
      <c r="S12" s="78">
        <f>IFERROR((($C12*s_DL)/ss_res!R12),".")</f>
        <v>0.27615132069921838</v>
      </c>
    </row>
    <row r="13" spans="1:19">
      <c r="A13" s="75" t="s">
        <v>20</v>
      </c>
      <c r="B13" s="76" t="s">
        <v>8</v>
      </c>
      <c r="C13" s="76">
        <v>5</v>
      </c>
      <c r="D13" s="78">
        <f>IFERROR((($C13*s_DL)/ss_res!C13),".")</f>
        <v>75.820524711369842</v>
      </c>
      <c r="E13" s="78">
        <f>IFERROR((($C13*s_DL)/ss_res!D13),".")</f>
        <v>654.53650287264441</v>
      </c>
      <c r="F13" s="78">
        <f>IFERROR((($C13*s_DL)/ss_res!E13),".")</f>
        <v>133.36062522066086</v>
      </c>
      <c r="G13" s="78">
        <f>IFERROR((($C13*s_DL)/ss_res!F13),".")</f>
        <v>4.3910059688003836E-2</v>
      </c>
      <c r="H13" s="78">
        <f>IFERROR((($C13*s_DL)/ss_res!G13),".")</f>
        <v>209.22505999171869</v>
      </c>
      <c r="I13" s="78">
        <f>IFERROR((($C13*s_DL)/ss_res!H13),".")</f>
        <v>730.40093764370238</v>
      </c>
      <c r="J13" s="78">
        <f>IFERROR((($C13*s_DL)/ss_res!I13),".")</f>
        <v>0.14029264283105022</v>
      </c>
      <c r="K13" s="78">
        <f>IFERROR((($C13*s_DL)/ss_res!J13),".")</f>
        <v>4.6894476712328763E-2</v>
      </c>
      <c r="L13" s="78">
        <f>IFERROR((($C13*s_DL)/ss_res!K13),".")</f>
        <v>0.11176516949771689</v>
      </c>
      <c r="M13" s="78">
        <f>IFERROR((($C13*s_DL)/ss_res!L13),".")</f>
        <v>0.13990185552511414</v>
      </c>
      <c r="N13" s="78">
        <f>IFERROR((($C13*s_DL)/ss_res!M13),".")</f>
        <v>5.9671631689497698E-2</v>
      </c>
      <c r="O13" s="78">
        <f>IFERROR((($C13*s_DL)/ss_res!N13),".")</f>
        <v>0.11617191180881904</v>
      </c>
      <c r="P13" s="78">
        <f>IFERROR((($C13*s_DL)/ss_res!O13),".")</f>
        <v>3.7520612066452921E-2</v>
      </c>
      <c r="Q13" s="78">
        <f>IFERROR((($C13*s_DL)/ss_res!P13),".")</f>
        <v>8.7804569353297252E-2</v>
      </c>
      <c r="R13" s="78">
        <f>IFERROR((($C13*s_DL)/ss_res!Q13),".")</f>
        <v>0.11018442884155047</v>
      </c>
      <c r="S13" s="78">
        <f>IFERROR((($C13*s_DL)/ss_res!R13),".")</f>
        <v>4.9627277503177546E-2</v>
      </c>
    </row>
    <row r="14" spans="1:19">
      <c r="A14" s="75" t="s">
        <v>21</v>
      </c>
      <c r="B14" s="76" t="s">
        <v>8</v>
      </c>
      <c r="C14" s="76">
        <v>5</v>
      </c>
      <c r="D14" s="78">
        <f>IFERROR((($C14*s_DL)/ss_res!C14),".")</f>
        <v>0.80066474095206563</v>
      </c>
      <c r="E14" s="78">
        <f>IFERROR((($C14*s_DL)/ss_res!D14),".")</f>
        <v>0.23687987723009984</v>
      </c>
      <c r="F14" s="78">
        <f>IFERROR((($C14*s_DL)/ss_res!E14),".")</f>
        <v>4.8263845317953434E-2</v>
      </c>
      <c r="G14" s="78">
        <f>IFERROR((($C14*s_DL)/ss_res!F14),".")</f>
        <v>0.34234191848111811</v>
      </c>
      <c r="H14" s="78">
        <f>IFERROR((($C14*s_DL)/ss_res!G14),".")</f>
        <v>1.1912705047511372</v>
      </c>
      <c r="I14" s="78">
        <f>IFERROR((($C14*s_DL)/ss_res!H14),".")</f>
        <v>1.3798865366632835</v>
      </c>
      <c r="J14" s="78">
        <f>IFERROR((($C14*s_DL)/ss_res!I14),".")</f>
        <v>1.9526065392694063</v>
      </c>
      <c r="K14" s="78">
        <f>IFERROR((($C14*s_DL)/ss_res!J14),".")</f>
        <v>0.45501106511415518</v>
      </c>
      <c r="L14" s="78">
        <f>IFERROR((($C14*s_DL)/ss_res!K14),".")</f>
        <v>1.2647157951598174</v>
      </c>
      <c r="M14" s="78">
        <f>IFERROR((($C14*s_DL)/ss_res!L14),".")</f>
        <v>1.8487063747945205</v>
      </c>
      <c r="N14" s="78">
        <f>IFERROR((($C14*s_DL)/ss_res!M14),".")</f>
        <v>0.45290513621004574</v>
      </c>
      <c r="O14" s="78">
        <f>IFERROR((($C14*s_DL)/ss_res!N14),".")</f>
        <v>1.6503469568844404</v>
      </c>
      <c r="P14" s="78">
        <f>IFERROR((($C14*s_DL)/ss_res!O14),".")</f>
        <v>0.38669036795673156</v>
      </c>
      <c r="Q14" s="78">
        <f>IFERROR((($C14*s_DL)/ss_res!P14),".")</f>
        <v>1.0785843867381371</v>
      </c>
      <c r="R14" s="78">
        <f>IFERROR((($C14*s_DL)/ss_res!Q14),".")</f>
        <v>1.5074328056986299</v>
      </c>
      <c r="S14" s="78">
        <f>IFERROR((($C14*s_DL)/ss_res!R14),".")</f>
        <v>0.38691583455246692</v>
      </c>
    </row>
    <row r="15" spans="1:19">
      <c r="A15" s="75" t="s">
        <v>22</v>
      </c>
      <c r="B15" s="76" t="s">
        <v>8</v>
      </c>
      <c r="C15" s="76">
        <v>5</v>
      </c>
      <c r="D15" s="78">
        <f>IFERROR((($C15*s_DL)/ss_res!C15),".")</f>
        <v>4.5310345567514614E-2</v>
      </c>
      <c r="E15" s="78">
        <f>IFERROR((($C15*s_DL)/ss_res!D15),".")</f>
        <v>3.6259244365484571E-3</v>
      </c>
      <c r="F15" s="78">
        <f>IFERROR((($C15*s_DL)/ss_res!E15),".")</f>
        <v>7.3877552701604159E-4</v>
      </c>
      <c r="G15" s="78">
        <f>IFERROR((($C15*s_DL)/ss_res!F15),".")</f>
        <v>5.220449450278824E-3</v>
      </c>
      <c r="H15" s="78">
        <f>IFERROR((($C15*s_DL)/ss_res!G15),".")</f>
        <v>5.1269570544809476E-2</v>
      </c>
      <c r="I15" s="78">
        <f>IFERROR((($C15*s_DL)/ss_res!H15),".")</f>
        <v>5.4156719454341889E-2</v>
      </c>
      <c r="J15" s="78">
        <f>IFERROR((($C15*s_DL)/ss_res!I15),".")</f>
        <v>1.4187089811872149E-3</v>
      </c>
      <c r="K15" s="78">
        <f>IFERROR((($C15*s_DL)/ss_res!J15),".")</f>
        <v>5.5621840949771691E-4</v>
      </c>
      <c r="L15" s="78">
        <f>IFERROR((($C15*s_DL)/ss_res!K15),".")</f>
        <v>1.1229979280365297E-3</v>
      </c>
      <c r="M15" s="78">
        <f>IFERROR((($C15*s_DL)/ss_res!L15),".")</f>
        <v>1.3975867631050225E-3</v>
      </c>
      <c r="N15" s="78">
        <f>IFERROR((($C15*s_DL)/ss_res!M15),".")</f>
        <v>7.0277546995433787E-3</v>
      </c>
      <c r="O15" s="78">
        <f>IFERROR((($C15*s_DL)/ss_res!N15),".")</f>
        <v>1.1910803013698633E-3</v>
      </c>
      <c r="P15" s="78">
        <f>IFERROR((($C15*s_DL)/ss_res!O15),".")</f>
        <v>4.6697441095890421E-4</v>
      </c>
      <c r="Q15" s="78">
        <f>IFERROR((($C15*s_DL)/ss_res!P15),".")</f>
        <v>9.4281542465753424E-4</v>
      </c>
      <c r="R15" s="78">
        <f>IFERROR((($C15*s_DL)/ss_res!Q15),".")</f>
        <v>1.173347095890411E-3</v>
      </c>
      <c r="S15" s="78">
        <f>IFERROR((($C15*s_DL)/ss_res!R15),".")</f>
        <v>5.9001671917808217E-3</v>
      </c>
    </row>
    <row r="16" spans="1:19">
      <c r="A16" s="82" t="s">
        <v>23</v>
      </c>
      <c r="B16" s="85" t="s">
        <v>8</v>
      </c>
      <c r="C16" s="76">
        <v>5</v>
      </c>
      <c r="D16" s="78">
        <f>IFERROR((($C16*s_DL)/ss_res!C16),".")</f>
        <v>618.69548164477794</v>
      </c>
      <c r="E16" s="78">
        <f>IFERROR((($C16*s_DL)/ss_res!D16),".")</f>
        <v>313.24246923190833</v>
      </c>
      <c r="F16" s="78">
        <f>IFERROR((($C16*s_DL)/ss_res!E16),".")</f>
        <v>63.82258492703054</v>
      </c>
      <c r="G16" s="78">
        <f>IFERROR((($C16*s_DL)/ss_res!F16),".")</f>
        <v>3.9457942553483265E-3</v>
      </c>
      <c r="H16" s="78">
        <f>IFERROR((($C16*s_DL)/ss_res!G16),".")</f>
        <v>682.5220123660639</v>
      </c>
      <c r="I16" s="78">
        <f>IFERROR((($C16*s_DL)/ss_res!H16),".")</f>
        <v>931.94189667094179</v>
      </c>
      <c r="J16" s="78">
        <f>IFERROR((($C16*s_DL)/ss_res!I16),".")</f>
        <v>4.4099198100456625E-3</v>
      </c>
      <c r="K16" s="78">
        <f>IFERROR((($C16*s_DL)/ss_res!J16),".")</f>
        <v>2.8034490221004568E-3</v>
      </c>
      <c r="L16" s="78">
        <f>IFERROR((($C16*s_DL)/ss_res!K16),".")</f>
        <v>4.3311712420091332E-3</v>
      </c>
      <c r="M16" s="78">
        <f>IFERROR((($C16*s_DL)/ss_res!L16),".")</f>
        <v>4.4099198100456625E-3</v>
      </c>
      <c r="N16" s="78">
        <f>IFERROR((($C16*s_DL)/ss_res!M16),".")</f>
        <v>5.3469982600456616E-3</v>
      </c>
      <c r="O16" s="78">
        <f>IFERROR((($C16*s_DL)/ss_res!N16),".")</f>
        <v>3.4809625570776234E-3</v>
      </c>
      <c r="P16" s="78">
        <f>IFERROR((($C16*s_DL)/ss_res!O16),".")</f>
        <v>2.277965827749898E-3</v>
      </c>
      <c r="Q16" s="78">
        <f>IFERROR((($C16*s_DL)/ss_res!P16),".")</f>
        <v>3.4292628964580994E-3</v>
      </c>
      <c r="R16" s="78">
        <f>IFERROR((($C16*s_DL)/ss_res!Q16),".")</f>
        <v>3.4736649416539814E-3</v>
      </c>
      <c r="S16" s="78">
        <f>IFERROR((($C16*s_DL)/ss_res!R16),".")</f>
        <v>4.4595481735159818E-3</v>
      </c>
    </row>
    <row r="17" spans="1:19">
      <c r="A17" s="75" t="s">
        <v>24</v>
      </c>
      <c r="B17" s="85" t="s">
        <v>8</v>
      </c>
      <c r="C17" s="76">
        <v>5</v>
      </c>
      <c r="D17" s="78">
        <f>IFERROR((($C17*s_DL)/ss_res!C17),".")</f>
        <v>0.1207062753405008</v>
      </c>
      <c r="E17" s="78">
        <f>IFERROR((($C17*s_DL)/ss_res!D17),".")</f>
        <v>0.65425570643211561</v>
      </c>
      <c r="F17" s="78">
        <f>IFERROR((($C17*s_DL)/ss_res!E17),".")</f>
        <v>0.13330341345522939</v>
      </c>
      <c r="G17" s="78">
        <f>IFERROR((($C17*s_DL)/ss_res!F17),".")</f>
        <v>0.39841530225746341</v>
      </c>
      <c r="H17" s="78">
        <f>IFERROR((($C17*s_DL)/ss_res!G17),".")</f>
        <v>0.65242499105319351</v>
      </c>
      <c r="I17" s="78">
        <f>IFERROR((($C17*s_DL)/ss_res!H17),".")</f>
        <v>1.1733772840300798</v>
      </c>
      <c r="J17" s="78">
        <f>IFERROR((($C17*s_DL)/ss_res!I17),".")</f>
        <v>2.2940659786301367</v>
      </c>
      <c r="K17" s="78">
        <f>IFERROR((($C17*s_DL)/ss_res!J17),".")</f>
        <v>0.51130742465753432</v>
      </c>
      <c r="L17" s="78">
        <f>IFERROR((($C17*s_DL)/ss_res!K17),".")</f>
        <v>1.4418869375342465</v>
      </c>
      <c r="M17" s="78">
        <f>IFERROR((($C17*s_DL)/ss_res!L17),".")</f>
        <v>2.1440824673972601</v>
      </c>
      <c r="N17" s="78">
        <f>IFERROR((($C17*s_DL)/ss_res!M17),".")</f>
        <v>0.51836390506849317</v>
      </c>
      <c r="O17" s="78">
        <f>IFERROR((($C17*s_DL)/ss_res!N17),".")</f>
        <v>2.0429337093741613</v>
      </c>
      <c r="P17" s="78">
        <f>IFERROR((($C17*s_DL)/ss_res!O17),".")</f>
        <v>0.45593125199107981</v>
      </c>
      <c r="Q17" s="78">
        <f>IFERROR((($C17*s_DL)/ss_res!P17),".")</f>
        <v>1.2914299250856165</v>
      </c>
      <c r="R17" s="78">
        <f>IFERROR((($C17*s_DL)/ss_res!Q17),".")</f>
        <v>1.8159979151445971</v>
      </c>
      <c r="S17" s="78">
        <f>IFERROR((($C17*s_DL)/ss_res!R17),".")</f>
        <v>0.45029013640911197</v>
      </c>
    </row>
    <row r="18" spans="1:19">
      <c r="A18" s="75" t="s">
        <v>25</v>
      </c>
      <c r="B18" s="85" t="s">
        <v>8</v>
      </c>
      <c r="C18" s="76">
        <v>5</v>
      </c>
      <c r="D18" s="78">
        <f>IFERROR((($C18*s_DL)/ss_res!C18),".")</f>
        <v>1061.4873459591777</v>
      </c>
      <c r="E18" s="78">
        <f>IFERROR((($C18*s_DL)/ss_res!D18),".")</f>
        <v>243.11355820983937</v>
      </c>
      <c r="F18" s="78">
        <f>IFERROR((($C18*s_DL)/ss_res!E18),".")</f>
        <v>49.533946510531166</v>
      </c>
      <c r="G18" s="78">
        <f>IFERROR((($C18*s_DL)/ss_res!F18),".")</f>
        <v>1.4776002482107336E-5</v>
      </c>
      <c r="H18" s="78">
        <f>IFERROR((($C18*s_DL)/ss_res!G18),".")</f>
        <v>1111.0213072457113</v>
      </c>
      <c r="I18" s="78">
        <f>IFERROR((($C18*s_DL)/ss_res!H18),".")</f>
        <v>1304.6009189450197</v>
      </c>
      <c r="J18" s="78">
        <f>IFERROR((($C18*s_DL)/ss_res!I18),".")</f>
        <v>9.6397704986301357E-5</v>
      </c>
      <c r="K18" s="78">
        <f>IFERROR((($C18*s_DL)/ss_res!J18),".")</f>
        <v>1.8704985139726027E-5</v>
      </c>
      <c r="L18" s="78">
        <f>IFERROR((($C18*s_DL)/ss_res!K18),".")</f>
        <v>5.3625213369863006E-5</v>
      </c>
      <c r="M18" s="78">
        <f>IFERROR((($C18*s_DL)/ss_res!L18),".")</f>
        <v>8.4268192438356144E-5</v>
      </c>
      <c r="N18" s="78">
        <f>IFERROR((($C18*s_DL)/ss_res!M18),".")</f>
        <v>1.8417399632876714E-5</v>
      </c>
      <c r="O18" s="78">
        <f>IFERROR((($C18*s_DL)/ss_res!N18),".")</f>
        <v>9.2839652605958162E-5</v>
      </c>
      <c r="P18" s="78">
        <f>IFERROR((($C18*s_DL)/ss_res!O18),".")</f>
        <v>1.8018741620338405E-5</v>
      </c>
      <c r="Q18" s="78">
        <f>IFERROR((($C18*s_DL)/ss_res!P18),".")</f>
        <v>5.1315302027875805E-5</v>
      </c>
      <c r="R18" s="78">
        <f>IFERROR((($C18*s_DL)/ss_res!Q18),".")</f>
        <v>8.1898282310899315E-5</v>
      </c>
      <c r="S18" s="78">
        <f>IFERROR((($C18*s_DL)/ss_res!R18),".")</f>
        <v>1.6699881092794676E-5</v>
      </c>
    </row>
    <row r="19" spans="1:19">
      <c r="A19" s="75" t="s">
        <v>26</v>
      </c>
      <c r="B19" s="76" t="s">
        <v>8</v>
      </c>
      <c r="C19" s="76">
        <v>5</v>
      </c>
      <c r="D19" s="78" t="str">
        <f>IFERROR((($C19*s_DL)/ss_res!C19),".")</f>
        <v>.</v>
      </c>
      <c r="E19" s="78" t="str">
        <f>IFERROR((($C19*s_DL)/ss_res!D19),".")</f>
        <v>.</v>
      </c>
      <c r="F19" s="78" t="str">
        <f>IFERROR((($C19*s_DL)/ss_res!E19),".")</f>
        <v>.</v>
      </c>
      <c r="G19" s="78">
        <f>IFERROR((($C19*s_DL)/ss_res!F19),".")</f>
        <v>5.7119248718251947E-5</v>
      </c>
      <c r="H19" s="78">
        <f>IFERROR((($C19*s_DL)/ss_res!G19),".")</f>
        <v>5.7119248718251953E-5</v>
      </c>
      <c r="I19" s="78">
        <f>IFERROR((($C19*s_DL)/ss_res!H19),".")</f>
        <v>5.7119248718251953E-5</v>
      </c>
      <c r="J19" s="78" t="str">
        <f>IFERROR((($C19*s_DL)/ss_res!I19),".")</f>
        <v>.</v>
      </c>
      <c r="K19" s="78" t="str">
        <f>IFERROR((($C19*s_DL)/ss_res!J19),".")</f>
        <v>.</v>
      </c>
      <c r="L19" s="78" t="str">
        <f>IFERROR((($C19*s_DL)/ss_res!K19),".")</f>
        <v>.</v>
      </c>
      <c r="M19" s="78" t="str">
        <f>IFERROR((($C19*s_DL)/ss_res!L19),".")</f>
        <v>.</v>
      </c>
      <c r="N19" s="78" t="str">
        <f>IFERROR((($C19*s_DL)/ss_res!M19),".")</f>
        <v>.</v>
      </c>
      <c r="O19" s="78">
        <f>IFERROR((($C19*s_DL)/ss_res!N19),".")</f>
        <v>3.5699100639269402E-4</v>
      </c>
      <c r="P19" s="78">
        <f>IFERROR((($C19*s_DL)/ss_res!O19),".")</f>
        <v>6.938757684368548E-5</v>
      </c>
      <c r="Q19" s="78">
        <f>IFERROR((($C19*s_DL)/ss_res!P19),".")</f>
        <v>1.9806532234347175E-4</v>
      </c>
      <c r="R19" s="78">
        <f>IFERROR((($C19*s_DL)/ss_res!Q19),".")</f>
        <v>3.1778308394801551E-4</v>
      </c>
      <c r="S19" s="78">
        <f>IFERROR((($C19*s_DL)/ss_res!R19),".")</f>
        <v>6.4556341463779341E-5</v>
      </c>
    </row>
    <row r="20" spans="1:19">
      <c r="A20" s="75" t="s">
        <v>27</v>
      </c>
      <c r="B20" s="85" t="s">
        <v>8</v>
      </c>
      <c r="C20" s="76">
        <v>5</v>
      </c>
      <c r="D20" s="78" t="str">
        <f>IFERROR((($C20*s_DL)/ss_res!C20),".")</f>
        <v>.</v>
      </c>
      <c r="E20" s="78" t="str">
        <f>IFERROR((($C20*s_DL)/ss_res!D20),".")</f>
        <v>.</v>
      </c>
      <c r="F20" s="78" t="str">
        <f>IFERROR((($C20*s_DL)/ss_res!E20),".")</f>
        <v>.</v>
      </c>
      <c r="G20" s="78">
        <f>IFERROR((($C20*s_DL)/ss_res!F20),".")</f>
        <v>1.2581749281907693E-4</v>
      </c>
      <c r="H20" s="78">
        <f>IFERROR((($C20*s_DL)/ss_res!G20),".")</f>
        <v>1.2581749281907693E-4</v>
      </c>
      <c r="I20" s="78">
        <f>IFERROR((($C20*s_DL)/ss_res!H20),".")</f>
        <v>1.2581749281907693E-4</v>
      </c>
      <c r="J20" s="78">
        <f>IFERROR((($C20*s_DL)/ss_res!I20),".")</f>
        <v>8.2033808547945207E-4</v>
      </c>
      <c r="K20" s="78">
        <f>IFERROR((($C20*s_DL)/ss_res!J20),".")</f>
        <v>1.595988493150685E-4</v>
      </c>
      <c r="L20" s="78">
        <f>IFERROR((($C20*s_DL)/ss_res!K20),".")</f>
        <v>4.5645270904109573E-4</v>
      </c>
      <c r="M20" s="78">
        <f>IFERROR((($C20*s_DL)/ss_res!L20),".")</f>
        <v>7.213867989041095E-4</v>
      </c>
      <c r="N20" s="78">
        <f>IFERROR((($C20*s_DL)/ss_res!M20),".")</f>
        <v>1.5720708797260273E-4</v>
      </c>
      <c r="O20" s="78">
        <f>IFERROR((($C20*s_DL)/ss_res!N20),".")</f>
        <v>7.8741458503977808E-4</v>
      </c>
      <c r="P20" s="78">
        <f>IFERROR((($C20*s_DL)/ss_res!O20),".")</f>
        <v>1.5374285288862413E-4</v>
      </c>
      <c r="Q20" s="78">
        <f>IFERROR((($C20*s_DL)/ss_res!P20),".")</f>
        <v>4.3717382382136888E-4</v>
      </c>
      <c r="R20" s="78">
        <f>IFERROR((($C20*s_DL)/ss_res!Q20),".")</f>
        <v>7.0093596144089247E-4</v>
      </c>
      <c r="S20" s="78">
        <f>IFERROR((($C20*s_DL)/ss_res!R20),".")</f>
        <v>1.4219929727383692E-4</v>
      </c>
    </row>
    <row r="21" spans="1:19">
      <c r="A21" s="75" t="s">
        <v>28</v>
      </c>
      <c r="B21" s="85" t="s">
        <v>8</v>
      </c>
      <c r="C21" s="76">
        <v>5</v>
      </c>
      <c r="D21" s="78" t="str">
        <f>IFERROR((($C21*s_DL)/ss_res!C21),".")</f>
        <v>.</v>
      </c>
      <c r="E21" s="78">
        <f>IFERROR((($C21*s_DL)/ss_res!D21),".")</f>
        <v>0.10698344384147465</v>
      </c>
      <c r="F21" s="78">
        <f>IFERROR((($C21*s_DL)/ss_res!E21),".")</f>
        <v>2.1797682629374419E-2</v>
      </c>
      <c r="G21" s="78">
        <f>IFERROR((($C21*s_DL)/ss_res!F21),".")</f>
        <v>1.0882755123621999E-8</v>
      </c>
      <c r="H21" s="78">
        <f>IFERROR((($C21*s_DL)/ss_res!G21),".")</f>
        <v>2.1797693512129544E-2</v>
      </c>
      <c r="I21" s="78">
        <f>IFERROR((($C21*s_DL)/ss_res!H21),".")</f>
        <v>0.10698345472422977</v>
      </c>
      <c r="J21" s="78">
        <f>IFERROR((($C21*s_DL)/ss_res!I21),".")</f>
        <v>1.5735921114155246E-8</v>
      </c>
      <c r="K21" s="78">
        <f>IFERROR((($C21*s_DL)/ss_res!J21),".")</f>
        <v>7.3901491872146116E-9</v>
      </c>
      <c r="L21" s="78">
        <f>IFERROR((($C21*s_DL)/ss_res!K21),".")</f>
        <v>1.3824675634703195E-8</v>
      </c>
      <c r="M21" s="78">
        <f>IFERROR((($C21*s_DL)/ss_res!L21),".")</f>
        <v>1.5735921114155246E-8</v>
      </c>
      <c r="N21" s="78">
        <f>IFERROR((($C21*s_DL)/ss_res!M21),".")</f>
        <v>1.3256366586757992E-8</v>
      </c>
      <c r="O21" s="78">
        <f>IFERROR((($C21*s_DL)/ss_res!N21),".")</f>
        <v>1.4600339178082191E-8</v>
      </c>
      <c r="P21" s="78">
        <f>IFERROR((($C21*s_DL)/ss_res!O21),".")</f>
        <v>6.8568394520547951E-9</v>
      </c>
      <c r="Q21" s="78">
        <f>IFERROR((($C21*s_DL)/ss_res!P21),".")</f>
        <v>1.2827018630136985E-8</v>
      </c>
      <c r="R21" s="78">
        <f>IFERROR((($C21*s_DL)/ss_res!Q21),".")</f>
        <v>1.4600339178082191E-8</v>
      </c>
      <c r="S21" s="78">
        <f>IFERROR((($C21*s_DL)/ss_res!R21),".")</f>
        <v>1.2299721575342467E-8</v>
      </c>
    </row>
    <row r="22" spans="1:19">
      <c r="A22" s="75" t="s">
        <v>29</v>
      </c>
      <c r="B22" s="76" t="s">
        <v>8</v>
      </c>
      <c r="C22" s="76">
        <v>5</v>
      </c>
      <c r="D22" s="78">
        <f>IFERROR((($C22*s_DL)/ss_res!C22),".")</f>
        <v>144.36227905044819</v>
      </c>
      <c r="E22" s="78">
        <f>IFERROR((($C22*s_DL)/ss_res!D22),".")</f>
        <v>436.87714199674116</v>
      </c>
      <c r="F22" s="78">
        <f>IFERROR((($C22*s_DL)/ss_res!E22),".")</f>
        <v>89.012925246488678</v>
      </c>
      <c r="G22" s="78">
        <f>IFERROR((($C22*s_DL)/ss_res!F22),".")</f>
        <v>1.9751352771239135E-2</v>
      </c>
      <c r="H22" s="78">
        <f>IFERROR((($C22*s_DL)/ss_res!G22),".")</f>
        <v>233.39495564970809</v>
      </c>
      <c r="I22" s="78">
        <f>IFERROR((($C22*s_DL)/ss_res!H22),".")</f>
        <v>581.25917239996056</v>
      </c>
      <c r="J22" s="78">
        <f>IFERROR((($C22*s_DL)/ss_res!I22),".")</f>
        <v>1.8327267863013696E-2</v>
      </c>
      <c r="K22" s="78">
        <f>IFERROR((($C22*s_DL)/ss_res!J22),".")</f>
        <v>1.3293993041095893E-2</v>
      </c>
      <c r="L22" s="78">
        <f>IFERROR((($C22*s_DL)/ss_res!K22),".")</f>
        <v>1.825042397260274E-2</v>
      </c>
      <c r="M22" s="78">
        <f>IFERROR((($C22*s_DL)/ss_res!L22),".")</f>
        <v>1.8327267863013696E-2</v>
      </c>
      <c r="N22" s="78">
        <f>IFERROR((($C22*s_DL)/ss_res!M22),".")</f>
        <v>2.6449025342465751E-2</v>
      </c>
      <c r="O22" s="78">
        <f>IFERROR((($C22*s_DL)/ss_res!N22),".")</f>
        <v>1.3602080580177272E-2</v>
      </c>
      <c r="P22" s="78">
        <f>IFERROR((($C22*s_DL)/ss_res!O22),".")</f>
        <v>1.1235669141586455E-2</v>
      </c>
      <c r="Q22" s="78">
        <f>IFERROR((($C22*s_DL)/ss_res!P22),".")</f>
        <v>1.4896010942449299E-2</v>
      </c>
      <c r="R22" s="78">
        <f>IFERROR((($C22*s_DL)/ss_res!Q22),".")</f>
        <v>1.500025760256893E-2</v>
      </c>
      <c r="S22" s="78">
        <f>IFERROR((($C22*s_DL)/ss_res!R22),".")</f>
        <v>2.2323036497926465E-2</v>
      </c>
    </row>
    <row r="23" spans="1:19">
      <c r="A23" s="82" t="s">
        <v>30</v>
      </c>
      <c r="B23" s="85" t="s">
        <v>10</v>
      </c>
      <c r="C23" s="76">
        <v>5</v>
      </c>
      <c r="D23" s="78">
        <f>IFERROR((($C23*s_DL)/ss_res!C23),".")</f>
        <v>274.77358155400429</v>
      </c>
      <c r="E23" s="78">
        <f>IFERROR((($C23*s_DL)/ss_res!D23),".")</f>
        <v>535.05761742763764</v>
      </c>
      <c r="F23" s="78">
        <f>IFERROR((($C23*s_DL)/ss_res!E23),".")</f>
        <v>109.0170190295878</v>
      </c>
      <c r="G23" s="78">
        <f>IFERROR((($C23*s_DL)/ss_res!F23),".")</f>
        <v>1.1271076844147729E-2</v>
      </c>
      <c r="H23" s="78">
        <f>IFERROR((($C23*s_DL)/ss_res!G23),".")</f>
        <v>383.80187166043623</v>
      </c>
      <c r="I23" s="78">
        <f>IFERROR((($C23*s_DL)/ss_res!H23),".")</f>
        <v>809.84247005848601</v>
      </c>
      <c r="J23" s="78">
        <f>IFERROR((($C23*s_DL)/ss_res!I23),".")</f>
        <v>6.0572032420091328E-2</v>
      </c>
      <c r="K23" s="78">
        <f>IFERROR((($C23*s_DL)/ss_res!J23),".")</f>
        <v>1.5107377497716892E-2</v>
      </c>
      <c r="L23" s="78">
        <f>IFERROR((($C23*s_DL)/ss_res!K23),".")</f>
        <v>4.1687810547945202E-2</v>
      </c>
      <c r="M23" s="78">
        <f>IFERROR((($C23*s_DL)/ss_res!L23),".")</f>
        <v>5.9146808127853875E-2</v>
      </c>
      <c r="N23" s="78">
        <f>IFERROR((($C23*s_DL)/ss_res!M23),".")</f>
        <v>1.489489089954338E-2</v>
      </c>
      <c r="O23" s="78">
        <f>IFERROR((($C23*s_DL)/ss_res!N23),".")</f>
        <v>4.6185368031441985E-2</v>
      </c>
      <c r="P23" s="78">
        <f>IFERROR((($C23*s_DL)/ss_res!O23),".")</f>
        <v>1.2273302632857272E-2</v>
      </c>
      <c r="Q23" s="78">
        <f>IFERROR((($C23*s_DL)/ss_res!P23),".")</f>
        <v>3.4294779735837173E-2</v>
      </c>
      <c r="R23" s="78">
        <f>IFERROR((($C23*s_DL)/ss_res!Q23),".")</f>
        <v>4.8162136276987177E-2</v>
      </c>
      <c r="S23" s="78">
        <f>IFERROR((($C23*s_DL)/ss_res!R23),".")</f>
        <v>1.2738603916245013E-2</v>
      </c>
    </row>
    <row r="24" spans="1:19">
      <c r="A24" s="75" t="s">
        <v>31</v>
      </c>
      <c r="B24" s="85" t="s">
        <v>8</v>
      </c>
      <c r="C24" s="76">
        <v>5</v>
      </c>
      <c r="D24" s="78" t="str">
        <f>IFERROR((($C24*s_DL)/ss_res!C24),".")</f>
        <v>.</v>
      </c>
      <c r="E24" s="78" t="str">
        <f>IFERROR((($C24*s_DL)/ss_res!D24),".")</f>
        <v>.</v>
      </c>
      <c r="F24" s="78" t="str">
        <f>IFERROR((($C24*s_DL)/ss_res!E24),".")</f>
        <v>.</v>
      </c>
      <c r="G24" s="78">
        <f>IFERROR((($C24*s_DL)/ss_res!F24),".")</f>
        <v>1.1664985875345815E-3</v>
      </c>
      <c r="H24" s="78">
        <f>IFERROR((($C24*s_DL)/ss_res!G24),".")</f>
        <v>1.1664985875345815E-3</v>
      </c>
      <c r="I24" s="78">
        <f>IFERROR((($C24*s_DL)/ss_res!H24),".")</f>
        <v>1.1664985875345815E-3</v>
      </c>
      <c r="J24" s="78">
        <f>IFERROR((($C24*s_DL)/ss_res!I24),".")</f>
        <v>7.4049925369863018E-3</v>
      </c>
      <c r="K24" s="78">
        <f>IFERROR((($C24*s_DL)/ss_res!J24),".")</f>
        <v>1.4907419186301367E-3</v>
      </c>
      <c r="L24" s="78">
        <f>IFERROR((($C24*s_DL)/ss_res!K24),".")</f>
        <v>4.2546229050228297E-3</v>
      </c>
      <c r="M24" s="78">
        <f>IFERROR((($C24*s_DL)/ss_res!L24),".")</f>
        <v>6.6255196383561638E-3</v>
      </c>
      <c r="N24" s="78">
        <f>IFERROR((($C24*s_DL)/ss_res!M24),".")</f>
        <v>1.471519371415525E-3</v>
      </c>
      <c r="O24" s="78">
        <f>IFERROR((($C24*s_DL)/ss_res!N24),".")</f>
        <v>6.8390071783883035E-3</v>
      </c>
      <c r="P24" s="78">
        <f>IFERROR((($C24*s_DL)/ss_res!O24),".")</f>
        <v>1.4076647820672472E-3</v>
      </c>
      <c r="Q24" s="78">
        <f>IFERROR((($C24*s_DL)/ss_res!P24),".")</f>
        <v>3.954078176962179E-3</v>
      </c>
      <c r="R24" s="78">
        <f>IFERROR((($C24*s_DL)/ss_res!Q24),".")</f>
        <v>6.3977464657534247E-3</v>
      </c>
      <c r="S24" s="78">
        <f>IFERROR((($C24*s_DL)/ss_res!R24),".")</f>
        <v>1.318380105196232E-3</v>
      </c>
    </row>
    <row r="25" spans="1:19">
      <c r="A25" s="82" t="s">
        <v>32</v>
      </c>
      <c r="B25" s="85" t="s">
        <v>10</v>
      </c>
      <c r="C25" s="76">
        <v>5</v>
      </c>
      <c r="D25" s="78" t="str">
        <f>IFERROR((($C25*s_DL)/ss_res!C25),".")</f>
        <v>.</v>
      </c>
      <c r="E25" s="78">
        <f>IFERROR((($C25*s_DL)/ss_res!D25),".")</f>
        <v>9.1960834273183606E-2</v>
      </c>
      <c r="F25" s="78">
        <f>IFERROR((($C25*s_DL)/ss_res!E25),".")</f>
        <v>1.8736853178792971E-2</v>
      </c>
      <c r="G25" s="78">
        <f>IFERROR((($C25*s_DL)/ss_res!F25),".")</f>
        <v>5.9612229393822373E-4</v>
      </c>
      <c r="H25" s="78">
        <f>IFERROR((($C25*s_DL)/ss_res!G25),".")</f>
        <v>1.9332975472731193E-2</v>
      </c>
      <c r="I25" s="78">
        <f>IFERROR((($C25*s_DL)/ss_res!H25),".")</f>
        <v>9.2556956567121831E-2</v>
      </c>
      <c r="J25" s="78">
        <f>IFERROR((($C25*s_DL)/ss_res!I25),".")</f>
        <v>3.7399330356164382E-3</v>
      </c>
      <c r="K25" s="78">
        <f>IFERROR((($C25*s_DL)/ss_res!J25),".")</f>
        <v>7.7423175123287659E-4</v>
      </c>
      <c r="L25" s="78">
        <f>IFERROR((($C25*s_DL)/ss_res!K25),".")</f>
        <v>2.2078727482191781E-3</v>
      </c>
      <c r="M25" s="78">
        <f>IFERROR((($C25*s_DL)/ss_res!L25),".")</f>
        <v>3.4118687342465752E-3</v>
      </c>
      <c r="N25" s="78">
        <f>IFERROR((($C25*s_DL)/ss_res!M25),".")</f>
        <v>7.6372947863013693E-4</v>
      </c>
      <c r="O25" s="78">
        <f>IFERROR((($C25*s_DL)/ss_res!N25),".")</f>
        <v>3.5309678082191777E-3</v>
      </c>
      <c r="P25" s="78">
        <f>IFERROR((($C25*s_DL)/ss_res!O25),".")</f>
        <v>7.2811144460925472E-4</v>
      </c>
      <c r="Q25" s="78">
        <f>IFERROR((($C25*s_DL)/ss_res!P25),".")</f>
        <v>2.0596583451672279E-3</v>
      </c>
      <c r="R25" s="78">
        <f>IFERROR((($C25*s_DL)/ss_res!Q25),".")</f>
        <v>3.1414169035926605E-3</v>
      </c>
      <c r="S25" s="78">
        <f>IFERROR((($C25*s_DL)/ss_res!R25),".")</f>
        <v>6.7373915492957744E-4</v>
      </c>
    </row>
    <row r="26" spans="1:19">
      <c r="A26" s="75" t="s">
        <v>33</v>
      </c>
      <c r="B26" s="76" t="s">
        <v>8</v>
      </c>
      <c r="C26" s="76">
        <v>5</v>
      </c>
      <c r="D26" s="78">
        <f>IFERROR((($C26*s_DL)/ss_res!C26),".")</f>
        <v>369.397596393794</v>
      </c>
      <c r="E26" s="78">
        <f>IFERROR((($C26*s_DL)/ss_res!D26),".")</f>
        <v>3922.0242830860825</v>
      </c>
      <c r="F26" s="78">
        <f>IFERROR((($C26*s_DL)/ss_res!E26),".")</f>
        <v>799.10533366348341</v>
      </c>
      <c r="G26" s="78">
        <f>IFERROR((($C26*s_DL)/ss_res!F26),".")</f>
        <v>0.13745239329070541</v>
      </c>
      <c r="H26" s="78">
        <f>IFERROR((($C26*s_DL)/ss_res!G26),".")</f>
        <v>1168.640382450568</v>
      </c>
      <c r="I26" s="78">
        <f>IFERROR((($C26*s_DL)/ss_res!H26),".")</f>
        <v>4291.5593318731671</v>
      </c>
      <c r="J26" s="78">
        <f>IFERROR((($C26*s_DL)/ss_res!I26),".")</f>
        <v>0.59169795616438348</v>
      </c>
      <c r="K26" s="78">
        <f>IFERROR((($C26*s_DL)/ss_res!J26),".")</f>
        <v>0.17635672849315068</v>
      </c>
      <c r="L26" s="78">
        <f>IFERROR((($C26*s_DL)/ss_res!K26),".")</f>
        <v>0.44953675890410966</v>
      </c>
      <c r="M26" s="78">
        <f>IFERROR((($C26*s_DL)/ss_res!L26),".")</f>
        <v>0.58401356712328767</v>
      </c>
      <c r="N26" s="78">
        <f>IFERROR((($C26*s_DL)/ss_res!M26),".")</f>
        <v>0.1863454058219178</v>
      </c>
      <c r="O26" s="78">
        <f>IFERROR((($C26*s_DL)/ss_res!N26),".")</f>
        <v>0.48117500376823169</v>
      </c>
      <c r="P26" s="78">
        <f>IFERROR((($C26*s_DL)/ss_res!O26),".")</f>
        <v>0.13861983390410956</v>
      </c>
      <c r="Q26" s="78">
        <f>IFERROR((($C26*s_DL)/ss_res!P26),".")</f>
        <v>0.34992664121566003</v>
      </c>
      <c r="R26" s="78">
        <f>IFERROR((($C26*s_DL)/ss_res!Q26),".")</f>
        <v>0.45899484595601781</v>
      </c>
      <c r="S26" s="78">
        <f>IFERROR((($C26*s_DL)/ss_res!R26),".")</f>
        <v>0.15534909571478739</v>
      </c>
    </row>
    <row r="27" spans="1:19">
      <c r="A27" s="75" t="s">
        <v>34</v>
      </c>
      <c r="B27" s="85" t="s">
        <v>8</v>
      </c>
      <c r="C27" s="76">
        <v>5</v>
      </c>
      <c r="D27" s="78" t="str">
        <f>IFERROR((($C27*s_DL)/ss_res!C27),".")</f>
        <v>.</v>
      </c>
      <c r="E27" s="78" t="str">
        <f>IFERROR((($C27*s_DL)/ss_res!D27),".")</f>
        <v>.</v>
      </c>
      <c r="F27" s="78" t="str">
        <f>IFERROR((($C27*s_DL)/ss_res!E27),".")</f>
        <v>.</v>
      </c>
      <c r="G27" s="78">
        <f>IFERROR((($C27*s_DL)/ss_res!F27),".")</f>
        <v>0.10483115973936845</v>
      </c>
      <c r="H27" s="78">
        <f>IFERROR((($C27*s_DL)/ss_res!G27),".")</f>
        <v>0.10483115973936845</v>
      </c>
      <c r="I27" s="78">
        <f>IFERROR((($C27*s_DL)/ss_res!H27),".")</f>
        <v>0.10483115973936845</v>
      </c>
      <c r="J27" s="78">
        <f>IFERROR((($C27*s_DL)/ss_res!I27),".")</f>
        <v>2.4438721578082193E-2</v>
      </c>
      <c r="K27" s="78">
        <f>IFERROR((($C27*s_DL)/ss_res!J27),".")</f>
        <v>1.4506024796347031E-2</v>
      </c>
      <c r="L27" s="78">
        <f>IFERROR((($C27*s_DL)/ss_res!K27),".")</f>
        <v>2.0222684814611872E-2</v>
      </c>
      <c r="M27" s="78">
        <f>IFERROR((($C27*s_DL)/ss_res!L27),".")</f>
        <v>2.3831326451141551E-2</v>
      </c>
      <c r="N27" s="78">
        <f>IFERROR((($C27*s_DL)/ss_res!M27),".")</f>
        <v>0.13683948887671232</v>
      </c>
      <c r="O27" s="78">
        <f>IFERROR((($C27*s_DL)/ss_res!N27),".")</f>
        <v>2.1735916084081233E-2</v>
      </c>
      <c r="P27" s="78">
        <f>IFERROR((($C27*s_DL)/ss_res!O27),".")</f>
        <v>1.2178948278890054E-2</v>
      </c>
      <c r="Q27" s="78">
        <f>IFERROR((($C27*s_DL)/ss_res!P27),".")</f>
        <v>1.6784271406973018E-2</v>
      </c>
      <c r="R27" s="78">
        <f>IFERROR((($C27*s_DL)/ss_res!Q27),".")</f>
        <v>1.993900065838377E-2</v>
      </c>
      <c r="S27" s="78">
        <f>IFERROR((($C27*s_DL)/ss_res!R27),".")</f>
        <v>0.11848048243001782</v>
      </c>
    </row>
    <row r="28" spans="1:19">
      <c r="A28" s="75" t="s">
        <v>35</v>
      </c>
      <c r="B28" s="76" t="s">
        <v>8</v>
      </c>
      <c r="C28" s="76">
        <v>5</v>
      </c>
      <c r="D28" s="78" t="str">
        <f>IFERROR((($C28*s_DL)/ss_res!C28),".")</f>
        <v>.</v>
      </c>
      <c r="E28" s="78" t="str">
        <f>IFERROR((($C28*s_DL)/ss_res!D28),".")</f>
        <v>.</v>
      </c>
      <c r="F28" s="78" t="str">
        <f>IFERROR((($C28*s_DL)/ss_res!E28),".")</f>
        <v>.</v>
      </c>
      <c r="G28" s="78">
        <f>IFERROR((($C28*s_DL)/ss_res!F28),".")</f>
        <v>3.1873517978420223</v>
      </c>
      <c r="H28" s="78">
        <f>IFERROR((($C28*s_DL)/ss_res!G28),".")</f>
        <v>3.1873517978420223</v>
      </c>
      <c r="I28" s="78">
        <f>IFERROR((($C28*s_DL)/ss_res!H28),".")</f>
        <v>3.1873517978420223</v>
      </c>
      <c r="J28" s="78">
        <f>IFERROR((($C28*s_DL)/ss_res!I28),".")</f>
        <v>21.517570046575344</v>
      </c>
      <c r="K28" s="78">
        <f>IFERROR((($C28*s_DL)/ss_res!J28),".")</f>
        <v>3.9349982958904111</v>
      </c>
      <c r="L28" s="78">
        <f>IFERROR((($C28*s_DL)/ss_res!K28),".")</f>
        <v>11.305312564383559</v>
      </c>
      <c r="M28" s="78">
        <f>IFERROR((($C28*s_DL)/ss_res!L28),".")</f>
        <v>18.082254073972603</v>
      </c>
      <c r="N28" s="78">
        <f>IFERROR((($C28*s_DL)/ss_res!M28),".")</f>
        <v>3.9478715356164376</v>
      </c>
      <c r="O28" s="78">
        <f>IFERROR((($C28*s_DL)/ss_res!N28),".")</f>
        <v>21.3139337369863</v>
      </c>
      <c r="P28" s="78">
        <f>IFERROR((($C28*s_DL)/ss_res!O28),".")</f>
        <v>3.8514886533988117</v>
      </c>
      <c r="Q28" s="78">
        <f>IFERROR((($C28*s_DL)/ss_res!P28),".")</f>
        <v>11.194359619482503</v>
      </c>
      <c r="R28" s="78">
        <f>IFERROR((($C28*s_DL)/ss_res!Q28),".")</f>
        <v>17.371188754029017</v>
      </c>
      <c r="S28" s="78">
        <f>IFERROR((($C28*s_DL)/ss_res!R28),".")</f>
        <v>3.6023542963885418</v>
      </c>
    </row>
    <row r="29" spans="1:19">
      <c r="A29" s="75" t="s">
        <v>36</v>
      </c>
      <c r="B29" s="85" t="s">
        <v>8</v>
      </c>
      <c r="C29" s="76">
        <v>5</v>
      </c>
      <c r="D29" s="78" t="str">
        <f>IFERROR((($C29*s_DL)/ss_res!C29),".")</f>
        <v>.</v>
      </c>
      <c r="E29" s="78" t="str">
        <f>IFERROR((($C29*s_DL)/ss_res!D29),".")</f>
        <v>.</v>
      </c>
      <c r="F29" s="78" t="str">
        <f>IFERROR((($C29*s_DL)/ss_res!E29),".")</f>
        <v>.</v>
      </c>
      <c r="G29" s="78">
        <f>IFERROR((($C29*s_DL)/ss_res!F29),".")</f>
        <v>4.1908369971222088</v>
      </c>
      <c r="H29" s="78">
        <f>IFERROR((($C29*s_DL)/ss_res!G29),".")</f>
        <v>4.1908369971222088</v>
      </c>
      <c r="I29" s="78">
        <f>IFERROR((($C29*s_DL)/ss_res!H29),".")</f>
        <v>4.1908369971222088</v>
      </c>
      <c r="J29" s="78" t="str">
        <f>IFERROR((($C29*s_DL)/ss_res!I29),".")</f>
        <v>.</v>
      </c>
      <c r="K29" s="78" t="str">
        <f>IFERROR((($C29*s_DL)/ss_res!J29),".")</f>
        <v>.</v>
      </c>
      <c r="L29" s="78" t="str">
        <f>IFERROR((($C29*s_DL)/ss_res!K29),".")</f>
        <v>.</v>
      </c>
      <c r="M29" s="78" t="str">
        <f>IFERROR((($C29*s_DL)/ss_res!L29),".")</f>
        <v>.</v>
      </c>
      <c r="N29" s="78" t="str">
        <f>IFERROR((($C29*s_DL)/ss_res!M29),".")</f>
        <v>.</v>
      </c>
      <c r="O29" s="78">
        <f>IFERROR((($C29*s_DL)/ss_res!N29),".")</f>
        <v>27.674915377590434</v>
      </c>
      <c r="P29" s="78">
        <f>IFERROR((($C29*s_DL)/ss_res!O29),".")</f>
        <v>5.0657011618970138</v>
      </c>
      <c r="Q29" s="78">
        <f>IFERROR((($C29*s_DL)/ss_res!P29),".")</f>
        <v>14.587043278761556</v>
      </c>
      <c r="R29" s="78">
        <f>IFERROR((($C29*s_DL)/ss_res!Q29),".")</f>
        <v>23.216325447436112</v>
      </c>
      <c r="S29" s="78">
        <f>IFERROR((($C29*s_DL)/ss_res!R29),".")</f>
        <v>4.7364961948249613</v>
      </c>
    </row>
    <row r="30" spans="1:19">
      <c r="A30" s="75" t="s">
        <v>37</v>
      </c>
      <c r="B30" s="76" t="s">
        <v>8</v>
      </c>
      <c r="C30" s="76">
        <v>5</v>
      </c>
      <c r="D30" s="78">
        <f>IFERROR((($C30*s_DL)/ss_res!C30),".")</f>
        <v>36.515164700995712</v>
      </c>
      <c r="E30" s="78">
        <f>IFERROR((($C30*s_DL)/ss_res!D30),".")</f>
        <v>535.05761742763764</v>
      </c>
      <c r="F30" s="78">
        <f>IFERROR((($C30*s_DL)/ss_res!E30),".")</f>
        <v>109.0170190295878</v>
      </c>
      <c r="G30" s="78">
        <f>IFERROR((($C30*s_DL)/ss_res!F30),".")</f>
        <v>8.6552906246350418E-4</v>
      </c>
      <c r="H30" s="78">
        <f>IFERROR((($C30*s_DL)/ss_res!G30),".")</f>
        <v>145.53304925964599</v>
      </c>
      <c r="I30" s="78">
        <f>IFERROR((($C30*s_DL)/ss_res!H30),".")</f>
        <v>571.5736476576958</v>
      </c>
      <c r="J30" s="78">
        <f>IFERROR((($C30*s_DL)/ss_res!I30),".")</f>
        <v>1.9517560021917806E-3</v>
      </c>
      <c r="K30" s="78">
        <f>IFERROR((($C30*s_DL)/ss_res!J30),".")</f>
        <v>5.7521264292237427E-4</v>
      </c>
      <c r="L30" s="78">
        <f>IFERROR((($C30*s_DL)/ss_res!K30),".")</f>
        <v>1.3924112942465753E-3</v>
      </c>
      <c r="M30" s="78">
        <f>IFERROR((($C30*s_DL)/ss_res!L30),".")</f>
        <v>1.888284262283105E-3</v>
      </c>
      <c r="N30" s="78">
        <f>IFERROR((($C30*s_DL)/ss_res!M30),".")</f>
        <v>1.1816939521461188E-3</v>
      </c>
      <c r="O30" s="78">
        <f>IFERROR((($C30*s_DL)/ss_res!N30),".")</f>
        <v>1.6156920547945204E-3</v>
      </c>
      <c r="P30" s="78">
        <f>IFERROR((($C30*s_DL)/ss_res!O30),".")</f>
        <v>4.6654982242516494E-4</v>
      </c>
      <c r="Q30" s="78">
        <f>IFERROR((($C30*s_DL)/ss_res!P30),".")</f>
        <v>1.1192710106754844E-3</v>
      </c>
      <c r="R30" s="78">
        <f>IFERROR((($C30*s_DL)/ss_res!Q30),".")</f>
        <v>1.5025620445293967E-3</v>
      </c>
      <c r="S30" s="78">
        <f>IFERROR((($C30*s_DL)/ss_res!R30),".")</f>
        <v>9.7822347031963465E-4</v>
      </c>
    </row>
    <row r="31" spans="1:19">
      <c r="A31" s="87" t="s">
        <v>9</v>
      </c>
      <c r="B31" s="87" t="s">
        <v>8</v>
      </c>
      <c r="C31" s="101">
        <v>5</v>
      </c>
      <c r="D31" s="102">
        <f>SUM(D32:D44)</f>
        <v>803.18966079344784</v>
      </c>
      <c r="E31" s="102">
        <f t="shared" ref="E31:S31" si="0">SUM(E32:E44)</f>
        <v>11123.490755964247</v>
      </c>
      <c r="F31" s="102">
        <f t="shared" si="0"/>
        <v>2266.3910650377748</v>
      </c>
      <c r="G31" s="102">
        <f t="shared" si="0"/>
        <v>0.9890281325021546</v>
      </c>
      <c r="H31" s="102">
        <f t="shared" si="0"/>
        <v>3070.5697539637249</v>
      </c>
      <c r="I31" s="102">
        <f t="shared" si="0"/>
        <v>11927.669444890202</v>
      </c>
      <c r="J31" s="102">
        <f t="shared" si="0"/>
        <v>4.8131898816145462</v>
      </c>
      <c r="K31" s="102">
        <f t="shared" si="0"/>
        <v>1.1669611471909651</v>
      </c>
      <c r="L31" s="102">
        <f t="shared" si="0"/>
        <v>3.1378125229432006</v>
      </c>
      <c r="M31" s="102">
        <f t="shared" si="0"/>
        <v>4.5139889397685495</v>
      </c>
      <c r="N31" s="102">
        <f t="shared" si="0"/>
        <v>1.3006107483172464</v>
      </c>
      <c r="O31" s="102">
        <f t="shared" si="0"/>
        <v>4.230424977552846</v>
      </c>
      <c r="P31" s="102">
        <f t="shared" si="0"/>
        <v>1.0049838274045686</v>
      </c>
      <c r="Q31" s="102">
        <f t="shared" si="0"/>
        <v>2.7110077674580033</v>
      </c>
      <c r="R31" s="102">
        <f t="shared" si="0"/>
        <v>3.7856873530181772</v>
      </c>
      <c r="S31" s="102">
        <f t="shared" si="0"/>
        <v>1.1178024794064039</v>
      </c>
    </row>
    <row r="32" spans="1:19">
      <c r="A32" s="90" t="s">
        <v>339</v>
      </c>
      <c r="B32" s="84">
        <v>1</v>
      </c>
      <c r="C32" s="76">
        <v>5</v>
      </c>
      <c r="D32" s="78">
        <f>IFERROR((($C32*s_DL)/ss_res!C32),0)</f>
        <v>144.36227905044819</v>
      </c>
      <c r="E32" s="78">
        <f>IFERROR((($C32*s_DL)/ss_res!D32),0)</f>
        <v>5096.0342009370179</v>
      </c>
      <c r="F32" s="78">
        <f>IFERROR((($C32*s_DL)/ss_res!E32),0)</f>
        <v>1038.3077249322878</v>
      </c>
      <c r="G32" s="78">
        <f>IFERROR((($C32*s_DL)/ss_res!F32),0)</f>
        <v>3.9077510058360271E-2</v>
      </c>
      <c r="H32" s="78">
        <f>IFERROR((($C32*s_DL)/ss_res!G32),0)</f>
        <v>1182.7090814927944</v>
      </c>
      <c r="I32" s="78">
        <f>IFERROR((($C32*s_DL)/ss_res!H32),0)</f>
        <v>5240.4355574975252</v>
      </c>
      <c r="J32" s="78">
        <f>IFERROR((($C32*s_DL)/ss_res!I32),0)</f>
        <v>7.7962724319634719E-2</v>
      </c>
      <c r="K32" s="78">
        <f>IFERROR((($C32*s_DL)/ss_res!J32),0)</f>
        <v>3.839370343378995E-2</v>
      </c>
      <c r="L32" s="78">
        <f>IFERROR((($C32*s_DL)/ss_res!K32),0)</f>
        <v>7.2477909543379002E-2</v>
      </c>
      <c r="M32" s="78">
        <f>IFERROR((($C32*s_DL)/ss_res!L32),0)</f>
        <v>7.7962724319634719E-2</v>
      </c>
      <c r="N32" s="78">
        <f>IFERROR((($C32*s_DL)/ss_res!M32),0)</f>
        <v>5.3447582105022824E-2</v>
      </c>
      <c r="O32" s="78">
        <f>IFERROR((($C32*s_DL)/ss_res!N32),0)</f>
        <v>6.2557404831596594E-2</v>
      </c>
      <c r="P32" s="78">
        <f>IFERROR((($C32*s_DL)/ss_res!O32),0)</f>
        <v>2.9960680728300944E-2</v>
      </c>
      <c r="Q32" s="78">
        <f>IFERROR((($C32*s_DL)/ss_res!P32),0)</f>
        <v>5.4707608759853699E-2</v>
      </c>
      <c r="R32" s="78">
        <f>IFERROR((($C32*s_DL)/ss_res!Q32),0)</f>
        <v>5.7088339490956014E-2</v>
      </c>
      <c r="S32" s="78">
        <f>IFERROR((($C32*s_DL)/ss_res!R32),0)</f>
        <v>4.4165515819812783E-2</v>
      </c>
    </row>
    <row r="33" spans="1:19">
      <c r="A33" s="90" t="s">
        <v>340</v>
      </c>
      <c r="B33" s="84">
        <v>1</v>
      </c>
      <c r="C33" s="76">
        <v>5</v>
      </c>
      <c r="D33" s="78">
        <f>IFERROR((($C33*s_DL)/ss_res!C33),0)</f>
        <v>75.820524711369842</v>
      </c>
      <c r="E33" s="78">
        <f>IFERROR((($C33*s_DL)/ss_res!D33),0)</f>
        <v>654.53650287264441</v>
      </c>
      <c r="F33" s="78">
        <f>IFERROR((($C33*s_DL)/ss_res!E33),0)</f>
        <v>133.36062522066086</v>
      </c>
      <c r="G33" s="78">
        <f>IFERROR((($C33*s_DL)/ss_res!F33),0)</f>
        <v>4.3910059688003836E-2</v>
      </c>
      <c r="H33" s="78">
        <f>IFERROR((($C33*s_DL)/ss_res!G33),0)</f>
        <v>209.22505999171869</v>
      </c>
      <c r="I33" s="78">
        <f>IFERROR((($C33*s_DL)/ss_res!H33),0)</f>
        <v>730.40093764370238</v>
      </c>
      <c r="J33" s="78">
        <f>IFERROR((($C33*s_DL)/ss_res!I33),0)</f>
        <v>0.14029264283105022</v>
      </c>
      <c r="K33" s="78">
        <f>IFERROR((($C33*s_DL)/ss_res!J33),0)</f>
        <v>4.6894476712328763E-2</v>
      </c>
      <c r="L33" s="78">
        <f>IFERROR((($C33*s_DL)/ss_res!K33),0)</f>
        <v>0.11176516949771689</v>
      </c>
      <c r="M33" s="78">
        <f>IFERROR((($C33*s_DL)/ss_res!L33),0)</f>
        <v>0.13990185552511414</v>
      </c>
      <c r="N33" s="78">
        <f>IFERROR((($C33*s_DL)/ss_res!M33),0)</f>
        <v>5.9671631689497698E-2</v>
      </c>
      <c r="O33" s="78">
        <f>IFERROR((($C33*s_DL)/ss_res!N33),0)</f>
        <v>0.11617191180881904</v>
      </c>
      <c r="P33" s="78">
        <f>IFERROR((($C33*s_DL)/ss_res!O33),0)</f>
        <v>3.7520612066452921E-2</v>
      </c>
      <c r="Q33" s="78">
        <f>IFERROR((($C33*s_DL)/ss_res!P33),0)</f>
        <v>8.7804569353297252E-2</v>
      </c>
      <c r="R33" s="78">
        <f>IFERROR((($C33*s_DL)/ss_res!Q33),0)</f>
        <v>0.11018442884155047</v>
      </c>
      <c r="S33" s="78">
        <f>IFERROR((($C33*s_DL)/ss_res!R33),0)</f>
        <v>4.9627277503177546E-2</v>
      </c>
    </row>
    <row r="34" spans="1:19">
      <c r="A34" s="90" t="s">
        <v>341</v>
      </c>
      <c r="B34" s="84">
        <v>1</v>
      </c>
      <c r="C34" s="76">
        <v>5</v>
      </c>
      <c r="D34" s="78">
        <f>IFERROR((($C34*s_DL)/ss_res!C34),0)</f>
        <v>0.80066474095206563</v>
      </c>
      <c r="E34" s="78">
        <f>IFERROR((($C34*s_DL)/ss_res!D34),0)</f>
        <v>0.23687987723009984</v>
      </c>
      <c r="F34" s="78">
        <f>IFERROR((($C34*s_DL)/ss_res!E34),0)</f>
        <v>4.8263845317953434E-2</v>
      </c>
      <c r="G34" s="78">
        <f>IFERROR((($C34*s_DL)/ss_res!F34),0)</f>
        <v>0.34234191848111811</v>
      </c>
      <c r="H34" s="78">
        <f>IFERROR((($C34*s_DL)/ss_res!G34),0)</f>
        <v>1.1912705047511372</v>
      </c>
      <c r="I34" s="78">
        <f>IFERROR((($C34*s_DL)/ss_res!H34),0)</f>
        <v>1.3798865366632835</v>
      </c>
      <c r="J34" s="78">
        <f>IFERROR((($C34*s_DL)/ss_res!I34),0)</f>
        <v>1.9526065392694063</v>
      </c>
      <c r="K34" s="78">
        <f>IFERROR((($C34*s_DL)/ss_res!J34),0)</f>
        <v>0.45501106511415518</v>
      </c>
      <c r="L34" s="78">
        <f>IFERROR((($C34*s_DL)/ss_res!K34),0)</f>
        <v>1.2647157951598174</v>
      </c>
      <c r="M34" s="78">
        <f>IFERROR((($C34*s_DL)/ss_res!L34),0)</f>
        <v>1.8487063747945205</v>
      </c>
      <c r="N34" s="78">
        <f>IFERROR((($C34*s_DL)/ss_res!M34),0)</f>
        <v>0.45290513621004574</v>
      </c>
      <c r="O34" s="78">
        <f>IFERROR((($C34*s_DL)/ss_res!N34),0)</f>
        <v>1.6503469568844404</v>
      </c>
      <c r="P34" s="78">
        <f>IFERROR((($C34*s_DL)/ss_res!O34),0)</f>
        <v>0.38669036795673156</v>
      </c>
      <c r="Q34" s="78">
        <f>IFERROR((($C34*s_DL)/ss_res!P34),0)</f>
        <v>1.0785843867381371</v>
      </c>
      <c r="R34" s="78">
        <f>IFERROR((($C34*s_DL)/ss_res!Q34),0)</f>
        <v>1.5074328056986299</v>
      </c>
      <c r="S34" s="78">
        <f>IFERROR((($C34*s_DL)/ss_res!R34),0)</f>
        <v>0.38691583455246692</v>
      </c>
    </row>
    <row r="35" spans="1:19">
      <c r="A35" s="90" t="s">
        <v>342</v>
      </c>
      <c r="B35" s="84">
        <v>1</v>
      </c>
      <c r="C35" s="76">
        <v>5</v>
      </c>
      <c r="D35" s="78">
        <f>IFERROR((($C35*s_DL)/ss_res!C35),0)</f>
        <v>36.515164700995712</v>
      </c>
      <c r="E35" s="78">
        <f>IFERROR((($C35*s_DL)/ss_res!D35),0)</f>
        <v>535.05761742763764</v>
      </c>
      <c r="F35" s="78">
        <f>IFERROR((($C35*s_DL)/ss_res!E35),0)</f>
        <v>109.0170190295878</v>
      </c>
      <c r="G35" s="78">
        <f>IFERROR((($C35*s_DL)/ss_res!F35),0)</f>
        <v>8.6552906246350418E-4</v>
      </c>
      <c r="H35" s="78">
        <f>IFERROR((($C35*s_DL)/ss_res!G35),0)</f>
        <v>145.53304925964599</v>
      </c>
      <c r="I35" s="78">
        <f>IFERROR((($C35*s_DL)/ss_res!H35),0)</f>
        <v>571.5736476576958</v>
      </c>
      <c r="J35" s="78">
        <f>IFERROR((($C35*s_DL)/ss_res!I35),0)</f>
        <v>1.9517560021917806E-3</v>
      </c>
      <c r="K35" s="78">
        <f>IFERROR((($C35*s_DL)/ss_res!J35),0)</f>
        <v>5.7521264292237427E-4</v>
      </c>
      <c r="L35" s="78">
        <f>IFERROR((($C35*s_DL)/ss_res!K35),0)</f>
        <v>1.3924112942465753E-3</v>
      </c>
      <c r="M35" s="78">
        <f>IFERROR((($C35*s_DL)/ss_res!L35),0)</f>
        <v>1.888284262283105E-3</v>
      </c>
      <c r="N35" s="78">
        <f>IFERROR((($C35*s_DL)/ss_res!M35),0)</f>
        <v>1.1816939521461188E-3</v>
      </c>
      <c r="O35" s="78">
        <f>IFERROR((($C35*s_DL)/ss_res!N35),0)</f>
        <v>1.6156920547945204E-3</v>
      </c>
      <c r="P35" s="78">
        <f>IFERROR((($C35*s_DL)/ss_res!O35),0)</f>
        <v>4.6654982242516494E-4</v>
      </c>
      <c r="Q35" s="78">
        <f>IFERROR((($C35*s_DL)/ss_res!P35),0)</f>
        <v>1.1192710106754844E-3</v>
      </c>
      <c r="R35" s="78">
        <f>IFERROR((($C35*s_DL)/ss_res!Q35),0)</f>
        <v>1.5025620445293967E-3</v>
      </c>
      <c r="S35" s="78">
        <f>IFERROR((($C35*s_DL)/ss_res!R35),0)</f>
        <v>9.7822347031963465E-4</v>
      </c>
    </row>
    <row r="36" spans="1:19">
      <c r="A36" s="90" t="s">
        <v>343</v>
      </c>
      <c r="B36" s="84">
        <v>1</v>
      </c>
      <c r="C36" s="76">
        <v>5</v>
      </c>
      <c r="D36" s="78">
        <f>IFERROR((($C36*s_DL)/ss_res!C36),0)</f>
        <v>369.397596393794</v>
      </c>
      <c r="E36" s="78">
        <f>IFERROR((($C36*s_DL)/ss_res!D36),0)</f>
        <v>3922.0242830860825</v>
      </c>
      <c r="F36" s="78">
        <f>IFERROR((($C36*s_DL)/ss_res!E36),0)</f>
        <v>799.10533366348341</v>
      </c>
      <c r="G36" s="78">
        <f>IFERROR((($C36*s_DL)/ss_res!F36),0)</f>
        <v>0.13745239329070541</v>
      </c>
      <c r="H36" s="78">
        <f>IFERROR((($C36*s_DL)/ss_res!G36),0)</f>
        <v>1168.640382450568</v>
      </c>
      <c r="I36" s="78">
        <f>IFERROR((($C36*s_DL)/ss_res!H36),0)</f>
        <v>4291.5593318731671</v>
      </c>
      <c r="J36" s="78">
        <f>IFERROR((($C36*s_DL)/ss_res!I36),0)</f>
        <v>0.59169795616438348</v>
      </c>
      <c r="K36" s="78">
        <f>IFERROR((($C36*s_DL)/ss_res!J36),0)</f>
        <v>0.17635672849315068</v>
      </c>
      <c r="L36" s="78">
        <f>IFERROR((($C36*s_DL)/ss_res!K36),0)</f>
        <v>0.44953675890410966</v>
      </c>
      <c r="M36" s="78">
        <f>IFERROR((($C36*s_DL)/ss_res!L36),0)</f>
        <v>0.58401356712328767</v>
      </c>
      <c r="N36" s="78">
        <f>IFERROR((($C36*s_DL)/ss_res!M36),0)</f>
        <v>0.1863454058219178</v>
      </c>
      <c r="O36" s="78">
        <f>IFERROR((($C36*s_DL)/ss_res!N36),0)</f>
        <v>0.48117500376823169</v>
      </c>
      <c r="P36" s="78">
        <f>IFERROR((($C36*s_DL)/ss_res!O36),0)</f>
        <v>0.13861983390410956</v>
      </c>
      <c r="Q36" s="78">
        <f>IFERROR((($C36*s_DL)/ss_res!P36),0)</f>
        <v>0.34992664121566003</v>
      </c>
      <c r="R36" s="78">
        <f>IFERROR((($C36*s_DL)/ss_res!Q36),0)</f>
        <v>0.45899484595601781</v>
      </c>
      <c r="S36" s="78">
        <f>IFERROR((($C36*s_DL)/ss_res!R36),0)</f>
        <v>0.15534909571478739</v>
      </c>
    </row>
    <row r="37" spans="1:19">
      <c r="A37" s="90" t="s">
        <v>344</v>
      </c>
      <c r="B37" s="84">
        <v>1</v>
      </c>
      <c r="C37" s="76">
        <v>5</v>
      </c>
      <c r="D37" s="78">
        <f>IFERROR((($C37*s_DL)/ss_res!C37),0)</f>
        <v>144.36227905044819</v>
      </c>
      <c r="E37" s="78">
        <f>IFERROR((($C37*s_DL)/ss_res!D37),0)</f>
        <v>436.87714199674116</v>
      </c>
      <c r="F37" s="78">
        <f>IFERROR((($C37*s_DL)/ss_res!E37),0)</f>
        <v>89.012925246488678</v>
      </c>
      <c r="G37" s="78">
        <f>IFERROR((($C37*s_DL)/ss_res!F37),0)</f>
        <v>1.9751352771239135E-2</v>
      </c>
      <c r="H37" s="78">
        <f>IFERROR((($C37*s_DL)/ss_res!G37),0)</f>
        <v>233.39495564970809</v>
      </c>
      <c r="I37" s="78">
        <f>IFERROR((($C37*s_DL)/ss_res!H37),0)</f>
        <v>581.25917239996056</v>
      </c>
      <c r="J37" s="78">
        <f>IFERROR((($C37*s_DL)/ss_res!I37),0)</f>
        <v>1.8327267863013696E-2</v>
      </c>
      <c r="K37" s="78">
        <f>IFERROR((($C37*s_DL)/ss_res!J37),0)</f>
        <v>1.3293993041095893E-2</v>
      </c>
      <c r="L37" s="78">
        <f>IFERROR((($C37*s_DL)/ss_res!K37),0)</f>
        <v>1.825042397260274E-2</v>
      </c>
      <c r="M37" s="78">
        <f>IFERROR((($C37*s_DL)/ss_res!L37),0)</f>
        <v>1.8327267863013696E-2</v>
      </c>
      <c r="N37" s="78">
        <f>IFERROR((($C37*s_DL)/ss_res!M37),0)</f>
        <v>2.6449025342465751E-2</v>
      </c>
      <c r="O37" s="78">
        <f>IFERROR((($C37*s_DL)/ss_res!N37),0)</f>
        <v>1.3602080580177272E-2</v>
      </c>
      <c r="P37" s="78">
        <f>IFERROR((($C37*s_DL)/ss_res!O37),0)</f>
        <v>1.1235669141586455E-2</v>
      </c>
      <c r="Q37" s="78">
        <f>IFERROR((($C37*s_DL)/ss_res!P37),0)</f>
        <v>1.4896010942449299E-2</v>
      </c>
      <c r="R37" s="78">
        <f>IFERROR((($C37*s_DL)/ss_res!Q37),0)</f>
        <v>1.500025760256893E-2</v>
      </c>
      <c r="S37" s="78">
        <f>IFERROR((($C37*s_DL)/ss_res!R37),0)</f>
        <v>2.2323036497926465E-2</v>
      </c>
    </row>
    <row r="38" spans="1:19">
      <c r="A38" s="90" t="s">
        <v>345</v>
      </c>
      <c r="B38" s="84">
        <v>1</v>
      </c>
      <c r="C38" s="76">
        <v>5</v>
      </c>
      <c r="D38" s="78">
        <f>IFERROR((($C38*s_DL)/ss_res!C38),0)</f>
        <v>31.723307539237144</v>
      </c>
      <c r="E38" s="78">
        <f>IFERROR((($C38*s_DL)/ss_res!D38),0)</f>
        <v>476.87659495006955</v>
      </c>
      <c r="F38" s="78">
        <f>IFERROR((($C38*s_DL)/ss_res!E38),0)</f>
        <v>97.162741232195756</v>
      </c>
      <c r="G38" s="78">
        <f>IFERROR((($C38*s_DL)/ss_res!F38),0)</f>
        <v>2.3549853592129029E-2</v>
      </c>
      <c r="H38" s="78">
        <f>IFERROR((($C38*s_DL)/ss_res!G38),0)</f>
        <v>128.90959862502501</v>
      </c>
      <c r="I38" s="78">
        <f>IFERROR((($C38*s_DL)/ss_res!H38),0)</f>
        <v>508.62345234289876</v>
      </c>
      <c r="J38" s="78">
        <f>IFERROR((($C38*s_DL)/ss_res!I38),0)</f>
        <v>0.10882704006392693</v>
      </c>
      <c r="K38" s="78">
        <f>IFERROR((($C38*s_DL)/ss_res!J38),0)</f>
        <v>3.0033186674885852E-2</v>
      </c>
      <c r="L38" s="78">
        <f>IFERROR((($C38*s_DL)/ss_res!K38),0)</f>
        <v>7.8447760328767102E-2</v>
      </c>
      <c r="M38" s="78">
        <f>IFERROR((($C38*s_DL)/ss_res!L38),0)</f>
        <v>0.10575065730593608</v>
      </c>
      <c r="N38" s="78">
        <f>IFERROR((($C38*s_DL)/ss_res!M38),0)</f>
        <v>3.1765957616438356E-2</v>
      </c>
      <c r="O38" s="78">
        <f>IFERROR((($C38*s_DL)/ss_res!N38),0)</f>
        <v>8.7538049659151157E-2</v>
      </c>
      <c r="P38" s="78">
        <f>IFERROR((($C38*s_DL)/ss_res!O38),0)</f>
        <v>2.3895934910346368E-2</v>
      </c>
      <c r="Q38" s="78">
        <f>IFERROR((($C38*s_DL)/ss_res!P38),0)</f>
        <v>6.1266288256644451E-2</v>
      </c>
      <c r="R38" s="78">
        <f>IFERROR((($C38*s_DL)/ss_res!Q38),0)</f>
        <v>8.2799236570724952E-2</v>
      </c>
      <c r="S38" s="78">
        <f>IFERROR((($C38*s_DL)/ss_res!R38),0)</f>
        <v>2.6616113202302956E-2</v>
      </c>
    </row>
    <row r="39" spans="1:19">
      <c r="A39" s="90" t="s">
        <v>346</v>
      </c>
      <c r="B39" s="84">
        <v>1</v>
      </c>
      <c r="C39" s="76">
        <v>5</v>
      </c>
      <c r="D39" s="78">
        <f>IFERROR((($C39*s_DL)/ss_res!C39),0)</f>
        <v>0</v>
      </c>
      <c r="E39" s="78">
        <f>IFERROR((($C39*s_DL)/ss_res!D39),0)</f>
        <v>0</v>
      </c>
      <c r="F39" s="78">
        <f>IFERROR((($C39*s_DL)/ss_res!E39),0)</f>
        <v>0</v>
      </c>
      <c r="G39" s="78">
        <f>IFERROR((($C39*s_DL)/ss_res!F39),0)</f>
        <v>4.5368859881170627E-2</v>
      </c>
      <c r="H39" s="78">
        <f>IFERROR((($C39*s_DL)/ss_res!G39),0)</f>
        <v>4.5368859881170627E-2</v>
      </c>
      <c r="I39" s="78">
        <f>IFERROR((($C39*s_DL)/ss_res!H39),0)</f>
        <v>4.5368859881170627E-2</v>
      </c>
      <c r="J39" s="78">
        <f>IFERROR((($C39*s_DL)/ss_res!I39),0)</f>
        <v>0.24912920628310498</v>
      </c>
      <c r="K39" s="78">
        <f>IFERROR((($C39*s_DL)/ss_res!J39),0)</f>
        <v>5.9749080328767128E-2</v>
      </c>
      <c r="L39" s="78">
        <f>IFERROR((($C39*s_DL)/ss_res!K39),0)</f>
        <v>0.16701789705936074</v>
      </c>
      <c r="M39" s="78">
        <f>IFERROR((($C39*s_DL)/ss_res!L39),0)</f>
        <v>0.23969514096803654</v>
      </c>
      <c r="N39" s="78">
        <f>IFERROR((($C39*s_DL)/ss_res!M39),0)</f>
        <v>5.8820001844748851E-2</v>
      </c>
      <c r="O39" s="78">
        <f>IFERROR((($C39*s_DL)/ss_res!N39),0)</f>
        <v>0.19282446306741882</v>
      </c>
      <c r="P39" s="78">
        <f>IFERROR((($C39*s_DL)/ss_res!O39),0)</f>
        <v>5.0013181078767115E-2</v>
      </c>
      <c r="Q39" s="78">
        <f>IFERROR((($C39*s_DL)/ss_res!P39),0)</f>
        <v>0.14260828352284602</v>
      </c>
      <c r="R39" s="78">
        <f>IFERROR((($C39*s_DL)/ss_res!Q39),0)</f>
        <v>0.19833033213169909</v>
      </c>
      <c r="S39" s="78">
        <f>IFERROR((($C39*s_DL)/ss_res!R39),0)</f>
        <v>5.127601773542452E-2</v>
      </c>
    </row>
    <row r="40" spans="1:19">
      <c r="A40" s="90" t="s">
        <v>347</v>
      </c>
      <c r="B40" s="84">
        <v>1</v>
      </c>
      <c r="C40" s="76">
        <v>5</v>
      </c>
      <c r="D40" s="78">
        <f>IFERROR((($C40*s_DL)/ss_res!C40),0)</f>
        <v>0</v>
      </c>
      <c r="E40" s="78">
        <f>IFERROR((($C40*s_DL)/ss_res!D40),0)</f>
        <v>0</v>
      </c>
      <c r="F40" s="78">
        <f>IFERROR((($C40*s_DL)/ss_res!E40),0)</f>
        <v>0</v>
      </c>
      <c r="G40" s="78">
        <f>IFERROR((($C40*s_DL)/ss_res!F40),0)</f>
        <v>3.7734824864736697E-4</v>
      </c>
      <c r="H40" s="78">
        <f>IFERROR((($C40*s_DL)/ss_res!G40),0)</f>
        <v>3.7734824864736697E-4</v>
      </c>
      <c r="I40" s="78">
        <f>IFERROR((($C40*s_DL)/ss_res!H40),0)</f>
        <v>3.7734824864736697E-4</v>
      </c>
      <c r="J40" s="78">
        <f>IFERROR((($C40*s_DL)/ss_res!I40),0)</f>
        <v>2.0978053689497717E-3</v>
      </c>
      <c r="K40" s="78">
        <f>IFERROR((($C40*s_DL)/ss_res!J40),0)</f>
        <v>4.7572279232876725E-4</v>
      </c>
      <c r="L40" s="78">
        <f>IFERROR((($C40*s_DL)/ss_res!K40),0)</f>
        <v>1.3280594619178086E-3</v>
      </c>
      <c r="M40" s="78">
        <f>IFERROR((($C40*s_DL)/ss_res!L40),0)</f>
        <v>1.9623565183561642E-3</v>
      </c>
      <c r="N40" s="78">
        <f>IFERROR((($C40*s_DL)/ss_res!M40),0)</f>
        <v>4.6930476497716899E-4</v>
      </c>
      <c r="O40" s="78">
        <f>IFERROR((($C40*s_DL)/ss_res!N40),0)</f>
        <v>1.7873945205479449E-3</v>
      </c>
      <c r="P40" s="78">
        <f>IFERROR((($C40*s_DL)/ss_res!O40),0)</f>
        <v>4.2989589041095885E-4</v>
      </c>
      <c r="Q40" s="78">
        <f>IFERROR((($C40*s_DL)/ss_res!P40),0)</f>
        <v>1.2048884322678846E-3</v>
      </c>
      <c r="R40" s="78">
        <f>IFERROR((($C40*s_DL)/ss_res!Q40),0)</f>
        <v>1.7530466950815766E-3</v>
      </c>
      <c r="S40" s="78">
        <f>IFERROR((($C40*s_DL)/ss_res!R40),0)</f>
        <v>4.2648009098646356E-4</v>
      </c>
    </row>
    <row r="41" spans="1:19">
      <c r="A41" s="90" t="s">
        <v>348</v>
      </c>
      <c r="B41" s="94">
        <v>0.99987999999999999</v>
      </c>
      <c r="C41" s="76">
        <v>5</v>
      </c>
      <c r="D41" s="78">
        <f>IFERROR((($C41*s_DL)/ss_res!C41),0)</f>
        <v>0.16253969787657918</v>
      </c>
      <c r="E41" s="78">
        <f>IFERROR((($C41*s_DL)/ss_res!D41),0)</f>
        <v>1.8439093274981457</v>
      </c>
      <c r="F41" s="78">
        <f>IFERROR((($C41*s_DL)/ss_res!E41),0)</f>
        <v>0.37569318087857284</v>
      </c>
      <c r="G41" s="78">
        <f>IFERROR((($C41*s_DL)/ss_res!F41),0)</f>
        <v>0.26444990699001786</v>
      </c>
      <c r="H41" s="78">
        <f>IFERROR((($C41*s_DL)/ss_res!G41),0)</f>
        <v>0.80268278574516982</v>
      </c>
      <c r="I41" s="78">
        <f>IFERROR((($C41*s_DL)/ss_res!H41),0)</f>
        <v>2.2708989323647426</v>
      </c>
      <c r="J41" s="78">
        <f>IFERROR((($C41*s_DL)/ss_res!I41),0)</f>
        <v>1.2192151568050262</v>
      </c>
      <c r="K41" s="78">
        <f>IFERROR((($C41*s_DL)/ss_res!J41),0)</f>
        <v>0.26339023088586844</v>
      </c>
      <c r="L41" s="78">
        <f>IFERROR((($C41*s_DL)/ss_res!K41),0)</f>
        <v>0.7355047956812929</v>
      </c>
      <c r="M41" s="78">
        <f>IFERROR((($C41*s_DL)/ss_res!L41),0)</f>
        <v>1.1165095321828635</v>
      </c>
      <c r="N41" s="78">
        <f>IFERROR((($C41*s_DL)/ss_res!M41),0)</f>
        <v>0.34002748376843461</v>
      </c>
      <c r="O41" s="78">
        <f>IFERROR((($C41*s_DL)/ss_res!N41),0)</f>
        <v>1.1758578352979618</v>
      </c>
      <c r="P41" s="78">
        <f>IFERROR((($C41*s_DL)/ss_res!O41),0)</f>
        <v>0.24512980098491324</v>
      </c>
      <c r="Q41" s="78">
        <f>IFERROR((($C41*s_DL)/ss_res!P41),0)</f>
        <v>0.68381917386009117</v>
      </c>
      <c r="R41" s="78">
        <f>IFERROR((($C41*s_DL)/ss_res!Q41),0)</f>
        <v>0.98810290959384628</v>
      </c>
      <c r="S41" s="78">
        <f>IFERROR((($C41*s_DL)/ss_res!R41),0)</f>
        <v>0.29888205602846279</v>
      </c>
    </row>
    <row r="42" spans="1:19">
      <c r="A42" s="90" t="s">
        <v>349</v>
      </c>
      <c r="B42" s="84">
        <v>0.97898250799999997</v>
      </c>
      <c r="C42" s="76">
        <v>5</v>
      </c>
      <c r="D42" s="78">
        <f>IFERROR((($C42*s_DL)/ss_res!C42),0)</f>
        <v>0</v>
      </c>
      <c r="E42" s="78">
        <f>IFERROR((($C42*s_DL)/ss_res!D42),0)</f>
        <v>0</v>
      </c>
      <c r="F42" s="78">
        <f>IFERROR((($C42*s_DL)/ss_res!E42),0)</f>
        <v>0</v>
      </c>
      <c r="G42" s="78">
        <f>IFERROR((($C42*s_DL)/ss_res!F42),0)</f>
        <v>5.5918745365270077E-5</v>
      </c>
      <c r="H42" s="78">
        <f>IFERROR((($C42*s_DL)/ss_res!G42),0)</f>
        <v>5.5918745365270084E-5</v>
      </c>
      <c r="I42" s="78">
        <f>IFERROR((($C42*s_DL)/ss_res!H42),0)</f>
        <v>5.5918745365270084E-5</v>
      </c>
      <c r="J42" s="78">
        <f>IFERROR((($C42*s_DL)/ss_res!I42),0)</f>
        <v>0</v>
      </c>
      <c r="K42" s="78">
        <f>IFERROR((($C42*s_DL)/ss_res!J42),0)</f>
        <v>0</v>
      </c>
      <c r="L42" s="78">
        <f>IFERROR((($C42*s_DL)/ss_res!K42),0)</f>
        <v>0</v>
      </c>
      <c r="M42" s="78">
        <f>IFERROR((($C42*s_DL)/ss_res!L42),0)</f>
        <v>0</v>
      </c>
      <c r="N42" s="78">
        <f>IFERROR((($C42*s_DL)/ss_res!M42),0)</f>
        <v>0</v>
      </c>
      <c r="O42" s="78">
        <f>IFERROR((($C42*s_DL)/ss_res!N42),0)</f>
        <v>3.4948795077176367E-4</v>
      </c>
      <c r="P42" s="78">
        <f>IFERROR((($C42*s_DL)/ss_res!O42),0)</f>
        <v>6.7929224002473938E-5</v>
      </c>
      <c r="Q42" s="78">
        <f>IFERROR((($C42*s_DL)/ss_res!P42),0)</f>
        <v>1.9390248601564041E-4</v>
      </c>
      <c r="R42" s="78">
        <f>IFERROR((($C42*s_DL)/ss_res!Q42),0)</f>
        <v>3.1110408052340276E-4</v>
      </c>
      <c r="S42" s="78">
        <f>IFERROR((($C42*s_DL)/ss_res!R42),0)</f>
        <v>6.319952907351509E-5</v>
      </c>
    </row>
    <row r="43" spans="1:19">
      <c r="A43" s="90" t="s">
        <v>350</v>
      </c>
      <c r="B43" s="84">
        <v>2.0897492E-2</v>
      </c>
      <c r="C43" s="76">
        <v>5</v>
      </c>
      <c r="D43" s="78">
        <f>IFERROR((($C43*s_DL)/ss_res!C43),0)</f>
        <v>0</v>
      </c>
      <c r="E43" s="78">
        <f>IFERROR((($C43*s_DL)/ss_res!D43),0)</f>
        <v>0</v>
      </c>
      <c r="F43" s="78">
        <f>IFERROR((($C43*s_DL)/ss_res!E43),0)</f>
        <v>0</v>
      </c>
      <c r="G43" s="78">
        <f>IFERROR((($C43*s_DL)/ss_res!F43),0)</f>
        <v>6.6607658696589286E-2</v>
      </c>
      <c r="H43" s="78">
        <f>IFERROR((($C43*s_DL)/ss_res!G43),0)</f>
        <v>6.6607658696589286E-2</v>
      </c>
      <c r="I43" s="78">
        <f>IFERROR((($C43*s_DL)/ss_res!H43),0)</f>
        <v>6.6607658696589286E-2</v>
      </c>
      <c r="J43" s="78">
        <f>IFERROR((($C43*s_DL)/ss_res!I43),0)</f>
        <v>0.44966324790774787</v>
      </c>
      <c r="K43" s="78">
        <f>IFERROR((($C43*s_DL)/ss_res!J43),0)</f>
        <v>8.2231595408383498E-2</v>
      </c>
      <c r="L43" s="78">
        <f>IFERROR((($C43*s_DL)/ss_res!K43),0)</f>
        <v>0.23625267887170492</v>
      </c>
      <c r="M43" s="78">
        <f>IFERROR((($C43*s_DL)/ss_res!L43),0)</f>
        <v>0.37787375985280991</v>
      </c>
      <c r="N43" s="78">
        <f>IFERROR((($C43*s_DL)/ss_res!M43),0)</f>
        <v>8.250061383257222E-2</v>
      </c>
      <c r="O43" s="78">
        <f>IFERROR((($C43*s_DL)/ss_res!N43),0)</f>
        <v>0.44540775975720126</v>
      </c>
      <c r="P43" s="78">
        <f>IFERROR((($C43*s_DL)/ss_res!O43),0)</f>
        <v>8.0486453322492449E-2</v>
      </c>
      <c r="Q43" s="78">
        <f>IFERROR((($C43*s_DL)/ss_res!P43),0)</f>
        <v>0.23393404059325865</v>
      </c>
      <c r="R43" s="78">
        <f>IFERROR((($C43*s_DL)/ss_res!Q43),0)</f>
        <v>0.36301427801781133</v>
      </c>
      <c r="S43" s="78">
        <f>IFERROR((($C43*s_DL)/ss_res!R43),0)</f>
        <v>7.5280170089945184E-2</v>
      </c>
    </row>
    <row r="44" spans="1:19">
      <c r="A44" s="90" t="s">
        <v>351</v>
      </c>
      <c r="B44" s="84">
        <v>0.99987999999999999</v>
      </c>
      <c r="C44" s="76">
        <v>5</v>
      </c>
      <c r="D44" s="78">
        <f>IFERROR((($C44*s_DL)/ss_res!C44),0)</f>
        <v>4.5304908326046507E-2</v>
      </c>
      <c r="E44" s="78">
        <f>IFERROR((($C44*s_DL)/ss_res!D44),0)</f>
        <v>3.6254893256160714E-3</v>
      </c>
      <c r="F44" s="78">
        <f>IFERROR((($C44*s_DL)/ss_res!E44),0)</f>
        <v>7.3868687395279957E-4</v>
      </c>
      <c r="G44" s="78">
        <f>IFERROR((($C44*s_DL)/ss_res!F44),0)</f>
        <v>5.2198229963447904E-3</v>
      </c>
      <c r="H44" s="78">
        <f>IFERROR((($C44*s_DL)/ss_res!G44),0)</f>
        <v>5.1263418196344092E-2</v>
      </c>
      <c r="I44" s="78">
        <f>IFERROR((($C44*s_DL)/ss_res!H44),0)</f>
        <v>5.4150220648007362E-2</v>
      </c>
      <c r="J44" s="78">
        <f>IFERROR((($C44*s_DL)/ss_res!I44),0)</f>
        <v>1.4185387361094724E-3</v>
      </c>
      <c r="K44" s="78">
        <f>IFERROR((($C44*s_DL)/ss_res!J44),0)</f>
        <v>5.5615166328857712E-4</v>
      </c>
      <c r="L44" s="78">
        <f>IFERROR((($C44*s_DL)/ss_res!K44),0)</f>
        <v>1.1228631682851653E-3</v>
      </c>
      <c r="M44" s="78">
        <f>IFERROR((($C44*s_DL)/ss_res!L44),0)</f>
        <v>1.3974190526934497E-3</v>
      </c>
      <c r="N44" s="78">
        <f>IFERROR((($C44*s_DL)/ss_res!M44),0)</f>
        <v>7.0269113689794332E-3</v>
      </c>
      <c r="O44" s="78">
        <f>IFERROR((($C44*s_DL)/ss_res!N44),0)</f>
        <v>1.1909373717336987E-3</v>
      </c>
      <c r="P44" s="78">
        <f>IFERROR((($C44*s_DL)/ss_res!O44),0)</f>
        <v>4.6691837402958918E-4</v>
      </c>
      <c r="Q44" s="78">
        <f>IFERROR((($C44*s_DL)/ss_res!P44),0)</f>
        <v>9.4270228680657536E-4</v>
      </c>
      <c r="R44" s="78">
        <f>IFERROR((($C44*s_DL)/ss_res!Q44),0)</f>
        <v>1.1732062942389041E-3</v>
      </c>
      <c r="S44" s="78">
        <f>IFERROR((($C44*s_DL)/ss_res!R44),0)</f>
        <v>5.8994591717178085E-3</v>
      </c>
    </row>
    <row r="45" spans="1:19">
      <c r="A45" s="87" t="s">
        <v>17</v>
      </c>
      <c r="B45" s="87" t="s">
        <v>8</v>
      </c>
      <c r="C45" s="101">
        <v>5</v>
      </c>
      <c r="D45" s="102">
        <f>SUM(D46:D47)</f>
        <v>8.0673038292897523</v>
      </c>
      <c r="E45" s="102">
        <f t="shared" ref="E45:S45" si="1">SUM(E46:E47)</f>
        <v>2.1662041404594659</v>
      </c>
      <c r="F45" s="102">
        <f t="shared" si="1"/>
        <v>0.44136016442075848</v>
      </c>
      <c r="G45" s="102">
        <f t="shared" si="1"/>
        <v>0.8830211858534025</v>
      </c>
      <c r="H45" s="102">
        <f t="shared" si="1"/>
        <v>9.3916851795639111</v>
      </c>
      <c r="I45" s="102">
        <f t="shared" si="1"/>
        <v>11.11652915560262</v>
      </c>
      <c r="J45" s="102">
        <f t="shared" si="1"/>
        <v>5.5284616183459816</v>
      </c>
      <c r="K45" s="102">
        <f t="shared" si="1"/>
        <v>1.1000148202105935</v>
      </c>
      <c r="L45" s="102">
        <f t="shared" si="1"/>
        <v>3.1464192468278998</v>
      </c>
      <c r="M45" s="102">
        <f t="shared" si="1"/>
        <v>4.917734599427809</v>
      </c>
      <c r="N45" s="102">
        <f t="shared" si="1"/>
        <v>1.1094767206651859</v>
      </c>
      <c r="O45" s="102">
        <f t="shared" si="1"/>
        <v>5.1364494160231375</v>
      </c>
      <c r="P45" s="102">
        <f t="shared" si="1"/>
        <v>1.04396202239183</v>
      </c>
      <c r="Q45" s="102">
        <f t="shared" si="1"/>
        <v>2.9307970767057161</v>
      </c>
      <c r="R45" s="102">
        <f t="shared" si="1"/>
        <v>4.7697735902937239</v>
      </c>
      <c r="S45" s="102">
        <f t="shared" si="1"/>
        <v>0.99799311918275124</v>
      </c>
    </row>
    <row r="46" spans="1:19">
      <c r="A46" s="90" t="s">
        <v>352</v>
      </c>
      <c r="B46" s="84">
        <v>1</v>
      </c>
      <c r="C46" s="76">
        <v>5</v>
      </c>
      <c r="D46" s="78">
        <f>IFERROR((($C46*s_DL)/ss_res!C46),0)</f>
        <v>8.0673038292897523</v>
      </c>
      <c r="E46" s="78">
        <f>IFERROR((($C46*s_DL)/ss_res!D46),0)</f>
        <v>2.1662041404594659</v>
      </c>
      <c r="F46" s="78">
        <f>IFERROR((($C46*s_DL)/ss_res!E46),0)</f>
        <v>0.44136016442075848</v>
      </c>
      <c r="G46" s="78">
        <f>IFERROR((($C46*s_DL)/ss_res!F46),0)</f>
        <v>5.1519299794153149E-3</v>
      </c>
      <c r="H46" s="78">
        <f>IFERROR((($C46*s_DL)/ss_res!G46),0)</f>
        <v>8.5138159236899238</v>
      </c>
      <c r="I46" s="78">
        <f>IFERROR((($C46*s_DL)/ss_res!H46),0)</f>
        <v>10.238659899728633</v>
      </c>
      <c r="J46" s="78">
        <f>IFERROR((($C46*s_DL)/ss_res!I46),0)</f>
        <v>1.6369719013698632E-3</v>
      </c>
      <c r="K46" s="78">
        <f>IFERROR((($C46*s_DL)/ss_res!J46),0)</f>
        <v>7.5687948127853874E-4</v>
      </c>
      <c r="L46" s="78">
        <f>IFERROR((($C46*s_DL)/ss_res!K46),0)</f>
        <v>1.3201386301369866E-3</v>
      </c>
      <c r="M46" s="78">
        <f>IFERROR((($C46*s_DL)/ss_res!L46),0)</f>
        <v>1.6088089439269405E-3</v>
      </c>
      <c r="N46" s="78">
        <f>IFERROR((($C46*s_DL)/ss_res!M46),0)</f>
        <v>6.895571225570777E-3</v>
      </c>
      <c r="O46" s="78">
        <f>IFERROR((($C46*s_DL)/ss_res!N46),0)</f>
        <v>1.3035588038757099E-3</v>
      </c>
      <c r="P46" s="78">
        <f>IFERROR((($C46*s_DL)/ss_res!O46),0)</f>
        <v>6.4464913639070912E-4</v>
      </c>
      <c r="Q46" s="78">
        <f>IFERROR((($C46*s_DL)/ss_res!P46),0)</f>
        <v>1.1427710947392654E-3</v>
      </c>
      <c r="R46" s="78">
        <f>IFERROR((($C46*s_DL)/ss_res!Q46),0)</f>
        <v>1.3111856082672435E-3</v>
      </c>
      <c r="S46" s="78">
        <f>IFERROR((($C46*s_DL)/ss_res!R46),0)</f>
        <v>5.8227262860048893E-3</v>
      </c>
    </row>
    <row r="47" spans="1:19">
      <c r="A47" s="90" t="s">
        <v>353</v>
      </c>
      <c r="B47" s="96">
        <v>0.94399</v>
      </c>
      <c r="C47" s="76">
        <v>5</v>
      </c>
      <c r="D47" s="78">
        <f>IFERROR((($C47*s_DL)/ss_res!C47),0)</f>
        <v>0</v>
      </c>
      <c r="E47" s="78">
        <f>IFERROR((($C47*s_DL)/ss_res!D47),0)</f>
        <v>0</v>
      </c>
      <c r="F47" s="78">
        <f>IFERROR((($C47*s_DL)/ss_res!E47),0)</f>
        <v>0</v>
      </c>
      <c r="G47" s="78">
        <f>IFERROR((($C47*s_DL)/ss_res!F47),0)</f>
        <v>0.87786925587398723</v>
      </c>
      <c r="H47" s="78">
        <f>IFERROR((($C47*s_DL)/ss_res!G47),0)</f>
        <v>0.87786925587398712</v>
      </c>
      <c r="I47" s="78">
        <f>IFERROR((($C47*s_DL)/ss_res!H47),0)</f>
        <v>0.87786925587398712</v>
      </c>
      <c r="J47" s="78">
        <f>IFERROR((($C47*s_DL)/ss_res!I47),0)</f>
        <v>5.526824646444612</v>
      </c>
      <c r="K47" s="78">
        <f>IFERROR((($C47*s_DL)/ss_res!J47),0)</f>
        <v>1.099257940729315</v>
      </c>
      <c r="L47" s="78">
        <f>IFERROR((($C47*s_DL)/ss_res!K47),0)</f>
        <v>3.1450991081977628</v>
      </c>
      <c r="M47" s="78">
        <f>IFERROR((($C47*s_DL)/ss_res!L47),0)</f>
        <v>4.916125790483882</v>
      </c>
      <c r="N47" s="78">
        <f>IFERROR((($C47*s_DL)/ss_res!M47),0)</f>
        <v>1.1025811494396152</v>
      </c>
      <c r="O47" s="78">
        <f>IFERROR((($C47*s_DL)/ss_res!N47),0)</f>
        <v>5.1351458572192614</v>
      </c>
      <c r="P47" s="78">
        <f>IFERROR((($C47*s_DL)/ss_res!O47),0)</f>
        <v>1.0433173732554393</v>
      </c>
      <c r="Q47" s="78">
        <f>IFERROR((($C47*s_DL)/ss_res!P47),0)</f>
        <v>2.9296543056109767</v>
      </c>
      <c r="R47" s="78">
        <f>IFERROR((($C47*s_DL)/ss_res!Q47),0)</f>
        <v>4.7684624046854571</v>
      </c>
      <c r="S47" s="78">
        <f>IFERROR((($C47*s_DL)/ss_res!R47),0)</f>
        <v>0.99217039289674636</v>
      </c>
    </row>
    <row r="48" spans="1:19">
      <c r="A48" s="87" t="s">
        <v>30</v>
      </c>
      <c r="B48" s="87" t="s">
        <v>8</v>
      </c>
      <c r="C48" s="101">
        <v>5</v>
      </c>
      <c r="D48" s="102">
        <f>SUM(D49:D62)</f>
        <v>1956.2592848952695</v>
      </c>
      <c r="E48" s="102">
        <f t="shared" ref="E48:S48" si="2">SUM(E49:E62)</f>
        <v>1100.36488324487</v>
      </c>
      <c r="F48" s="102">
        <f t="shared" si="2"/>
        <v>224.19734904983312</v>
      </c>
      <c r="G48" s="102">
        <f t="shared" si="2"/>
        <v>2.7089161945355595</v>
      </c>
      <c r="H48" s="102">
        <f t="shared" si="2"/>
        <v>2183.1655501396385</v>
      </c>
      <c r="I48" s="102">
        <f t="shared" si="2"/>
        <v>3059.3330843346757</v>
      </c>
      <c r="J48" s="102">
        <f t="shared" si="2"/>
        <v>17.54874792473484</v>
      </c>
      <c r="K48" s="102">
        <f t="shared" si="2"/>
        <v>3.2420693681593953</v>
      </c>
      <c r="L48" s="102">
        <f t="shared" si="2"/>
        <v>9.3192320078156836</v>
      </c>
      <c r="M48" s="102">
        <f t="shared" si="2"/>
        <v>14.883037463522651</v>
      </c>
      <c r="N48" s="102">
        <f t="shared" si="2"/>
        <v>3.3744955292995673</v>
      </c>
      <c r="O48" s="102">
        <f t="shared" si="2"/>
        <v>17.243600726257878</v>
      </c>
      <c r="P48" s="102">
        <f t="shared" si="2"/>
        <v>3.1536130999995557</v>
      </c>
      <c r="Q48" s="102">
        <f t="shared" si="2"/>
        <v>9.158380868796149</v>
      </c>
      <c r="R48" s="102">
        <f t="shared" si="2"/>
        <v>14.445328310628373</v>
      </c>
      <c r="S48" s="102">
        <f t="shared" si="2"/>
        <v>3.0616249823908963</v>
      </c>
    </row>
    <row r="49" spans="1:19">
      <c r="A49" s="90" t="s">
        <v>354</v>
      </c>
      <c r="B49" s="97">
        <v>1</v>
      </c>
      <c r="C49" s="76">
        <v>5</v>
      </c>
      <c r="D49" s="78">
        <f>IFERROR((($C49*s_DL)/ss_res!C49),0)</f>
        <v>274.77358155400429</v>
      </c>
      <c r="E49" s="78">
        <f>IFERROR((($C49*s_DL)/ss_res!D49),0)</f>
        <v>535.05761742763764</v>
      </c>
      <c r="F49" s="78">
        <f>IFERROR((($C49*s_DL)/ss_res!E49),0)</f>
        <v>109.0170190295878</v>
      </c>
      <c r="G49" s="78">
        <f>IFERROR((($C49*s_DL)/ss_res!F49),0)</f>
        <v>1.1271076844147729E-2</v>
      </c>
      <c r="H49" s="78">
        <f>IFERROR((($C49*s_DL)/ss_res!G49),0)</f>
        <v>383.80187166043623</v>
      </c>
      <c r="I49" s="78">
        <f>IFERROR((($C49*s_DL)/ss_res!H49),0)</f>
        <v>809.84247005848601</v>
      </c>
      <c r="J49" s="78">
        <f>IFERROR((($C49*s_DL)/ss_res!I49),0)</f>
        <v>6.0572032420091328E-2</v>
      </c>
      <c r="K49" s="78">
        <f>IFERROR((($C49*s_DL)/ss_res!J49),0)</f>
        <v>1.5107377497716892E-2</v>
      </c>
      <c r="L49" s="78">
        <f>IFERROR((($C49*s_DL)/ss_res!K49),0)</f>
        <v>4.1687810547945202E-2</v>
      </c>
      <c r="M49" s="78">
        <f>IFERROR((($C49*s_DL)/ss_res!L49),0)</f>
        <v>5.9146808127853875E-2</v>
      </c>
      <c r="N49" s="78">
        <f>IFERROR((($C49*s_DL)/ss_res!M49),0)</f>
        <v>1.489489089954338E-2</v>
      </c>
      <c r="O49" s="78">
        <f>IFERROR((($C49*s_DL)/ss_res!N49),0)</f>
        <v>4.6185368031441985E-2</v>
      </c>
      <c r="P49" s="78">
        <f>IFERROR((($C49*s_DL)/ss_res!O49),0)</f>
        <v>1.2273302632857272E-2</v>
      </c>
      <c r="Q49" s="78">
        <f>IFERROR((($C49*s_DL)/ss_res!P49),0)</f>
        <v>3.4294779735837173E-2</v>
      </c>
      <c r="R49" s="78">
        <f>IFERROR((($C49*s_DL)/ss_res!Q49),0)</f>
        <v>4.8162136276987177E-2</v>
      </c>
      <c r="S49" s="78">
        <f>IFERROR((($C49*s_DL)/ss_res!R49),0)</f>
        <v>1.2738603916245013E-2</v>
      </c>
    </row>
    <row r="50" spans="1:19">
      <c r="A50" s="90" t="s">
        <v>355</v>
      </c>
      <c r="B50" s="97">
        <v>1</v>
      </c>
      <c r="C50" s="76">
        <v>5</v>
      </c>
      <c r="D50" s="78">
        <f>IFERROR((($C50*s_DL)/ss_res!C50),0)</f>
        <v>0</v>
      </c>
      <c r="E50" s="78">
        <f>IFERROR((($C50*s_DL)/ss_res!D50),0)</f>
        <v>9.1960834273183606E-2</v>
      </c>
      <c r="F50" s="78">
        <f>IFERROR((($C50*s_DL)/ss_res!E50),0)</f>
        <v>1.8736853178792971E-2</v>
      </c>
      <c r="G50" s="78">
        <f>IFERROR((($C50*s_DL)/ss_res!F50),0)</f>
        <v>5.9612229393822373E-4</v>
      </c>
      <c r="H50" s="78">
        <f>IFERROR((($C50*s_DL)/ss_res!G50),0)</f>
        <v>1.9332975472731193E-2</v>
      </c>
      <c r="I50" s="78">
        <f>IFERROR((($C50*s_DL)/ss_res!H50),0)</f>
        <v>9.2556956567121831E-2</v>
      </c>
      <c r="J50" s="78">
        <f>IFERROR((($C50*s_DL)/ss_res!I50),0)</f>
        <v>3.7399330356164382E-3</v>
      </c>
      <c r="K50" s="78">
        <f>IFERROR((($C50*s_DL)/ss_res!J50),0)</f>
        <v>7.7423175123287659E-4</v>
      </c>
      <c r="L50" s="78">
        <f>IFERROR((($C50*s_DL)/ss_res!K50),0)</f>
        <v>2.2078727482191781E-3</v>
      </c>
      <c r="M50" s="78">
        <f>IFERROR((($C50*s_DL)/ss_res!L50),0)</f>
        <v>3.4118687342465752E-3</v>
      </c>
      <c r="N50" s="78">
        <f>IFERROR((($C50*s_DL)/ss_res!M50),0)</f>
        <v>7.6372947863013693E-4</v>
      </c>
      <c r="O50" s="78">
        <f>IFERROR((($C50*s_DL)/ss_res!N50),0)</f>
        <v>3.5309678082191777E-3</v>
      </c>
      <c r="P50" s="78">
        <f>IFERROR((($C50*s_DL)/ss_res!O50),0)</f>
        <v>7.2811144460925472E-4</v>
      </c>
      <c r="Q50" s="78">
        <f>IFERROR((($C50*s_DL)/ss_res!P50),0)</f>
        <v>2.0596583451672279E-3</v>
      </c>
      <c r="R50" s="78">
        <f>IFERROR((($C50*s_DL)/ss_res!Q50),0)</f>
        <v>3.1414169035926605E-3</v>
      </c>
      <c r="S50" s="78">
        <f>IFERROR((($C50*s_DL)/ss_res!R50),0)</f>
        <v>6.7373915492957744E-4</v>
      </c>
    </row>
    <row r="51" spans="1:19">
      <c r="A51" s="90" t="s">
        <v>356</v>
      </c>
      <c r="B51" s="97">
        <v>1</v>
      </c>
      <c r="C51" s="76">
        <v>5</v>
      </c>
      <c r="D51" s="78">
        <f>IFERROR((($C51*s_DL)/ss_res!C51),0)</f>
        <v>0</v>
      </c>
      <c r="E51" s="78">
        <f>IFERROR((($C51*s_DL)/ss_res!D51),0)</f>
        <v>0.10698344384147465</v>
      </c>
      <c r="F51" s="78">
        <f>IFERROR((($C51*s_DL)/ss_res!E51),0)</f>
        <v>2.1797682629374419E-2</v>
      </c>
      <c r="G51" s="78">
        <f>IFERROR((($C51*s_DL)/ss_res!F51),0)</f>
        <v>1.0882755123621999E-8</v>
      </c>
      <c r="H51" s="78">
        <f>IFERROR((($C51*s_DL)/ss_res!G51),0)</f>
        <v>2.1797693512129544E-2</v>
      </c>
      <c r="I51" s="78">
        <f>IFERROR((($C51*s_DL)/ss_res!H51),0)</f>
        <v>0.10698345472422977</v>
      </c>
      <c r="J51" s="78">
        <f>IFERROR((($C51*s_DL)/ss_res!I51),0)</f>
        <v>1.5735921114155246E-8</v>
      </c>
      <c r="K51" s="78">
        <f>IFERROR((($C51*s_DL)/ss_res!J51),0)</f>
        <v>7.3901491872146116E-9</v>
      </c>
      <c r="L51" s="78">
        <f>IFERROR((($C51*s_DL)/ss_res!K51),0)</f>
        <v>1.3824675634703195E-8</v>
      </c>
      <c r="M51" s="78">
        <f>IFERROR((($C51*s_DL)/ss_res!L51),0)</f>
        <v>1.5735921114155246E-8</v>
      </c>
      <c r="N51" s="78">
        <f>IFERROR((($C51*s_DL)/ss_res!M51),0)</f>
        <v>1.3256366586757992E-8</v>
      </c>
      <c r="O51" s="78">
        <f>IFERROR((($C51*s_DL)/ss_res!N51),0)</f>
        <v>1.4600339178082191E-8</v>
      </c>
      <c r="P51" s="78">
        <f>IFERROR((($C51*s_DL)/ss_res!O51),0)</f>
        <v>6.8568394520547951E-9</v>
      </c>
      <c r="Q51" s="78">
        <f>IFERROR((($C51*s_DL)/ss_res!P51),0)</f>
        <v>1.2827018630136985E-8</v>
      </c>
      <c r="R51" s="78">
        <f>IFERROR((($C51*s_DL)/ss_res!Q51),0)</f>
        <v>1.4600339178082191E-8</v>
      </c>
      <c r="S51" s="78">
        <f>IFERROR((($C51*s_DL)/ss_res!R51),0)</f>
        <v>1.2299721575342467E-8</v>
      </c>
    </row>
    <row r="52" spans="1:19">
      <c r="A52" s="90" t="s">
        <v>357</v>
      </c>
      <c r="B52" s="98">
        <v>0.99980000000000002</v>
      </c>
      <c r="C52" s="76">
        <v>5</v>
      </c>
      <c r="D52" s="78">
        <f>IFERROR((($C52*s_DL)/ss_res!C52),0)</f>
        <v>0.1206821340854327</v>
      </c>
      <c r="E52" s="78">
        <f>IFERROR((($C52*s_DL)/ss_res!D52),0)</f>
        <v>0.6541248552908292</v>
      </c>
      <c r="F52" s="78">
        <f>IFERROR((($C52*s_DL)/ss_res!E52),0)</f>
        <v>0.13327675277253834</v>
      </c>
      <c r="G52" s="78">
        <f>IFERROR((($C52*s_DL)/ss_res!F52),0)</f>
        <v>0.39833561919701194</v>
      </c>
      <c r="H52" s="78">
        <f>IFERROR((($C52*s_DL)/ss_res!G52),0)</f>
        <v>0.65229450605498296</v>
      </c>
      <c r="I52" s="78">
        <f>IFERROR((($C52*s_DL)/ss_res!H52),0)</f>
        <v>1.1731426085732737</v>
      </c>
      <c r="J52" s="78">
        <f>IFERROR((($C52*s_DL)/ss_res!I52),0)</f>
        <v>2.2936071654344108</v>
      </c>
      <c r="K52" s="78">
        <f>IFERROR((($C52*s_DL)/ss_res!J52),0)</f>
        <v>0.51120516317260278</v>
      </c>
      <c r="L52" s="78">
        <f>IFERROR((($C52*s_DL)/ss_res!K52),0)</f>
        <v>1.4415985601467396</v>
      </c>
      <c r="M52" s="78">
        <f>IFERROR((($C52*s_DL)/ss_res!L52),0)</f>
        <v>2.1436536509037802</v>
      </c>
      <c r="N52" s="78">
        <f>IFERROR((($C52*s_DL)/ss_res!M52),0)</f>
        <v>0.51826023228747953</v>
      </c>
      <c r="O52" s="78">
        <f>IFERROR((($C52*s_DL)/ss_res!N52),0)</f>
        <v>2.0425251226322865</v>
      </c>
      <c r="P52" s="78">
        <f>IFERROR((($C52*s_DL)/ss_res!O52),0)</f>
        <v>0.45584006574068164</v>
      </c>
      <c r="Q52" s="78">
        <f>IFERROR((($C52*s_DL)/ss_res!P52),0)</f>
        <v>1.2911716391005994</v>
      </c>
      <c r="R52" s="78">
        <f>IFERROR((($C52*s_DL)/ss_res!Q52),0)</f>
        <v>1.8156347155615682</v>
      </c>
      <c r="S52" s="78">
        <f>IFERROR((($C52*s_DL)/ss_res!R52),0)</f>
        <v>0.45020007838183018</v>
      </c>
    </row>
    <row r="53" spans="1:19">
      <c r="A53" s="90" t="s">
        <v>358</v>
      </c>
      <c r="B53" s="97">
        <v>2.0000000000000001E-4</v>
      </c>
      <c r="C53" s="76">
        <v>5</v>
      </c>
      <c r="D53" s="78">
        <f>IFERROR((($C53*s_DL)/ss_res!C53),0)</f>
        <v>0</v>
      </c>
      <c r="E53" s="78">
        <f>IFERROR((($C53*s_DL)/ss_res!D53),0)</f>
        <v>0</v>
      </c>
      <c r="F53" s="78">
        <f>IFERROR((($C53*s_DL)/ss_res!E53),0)</f>
        <v>0</v>
      </c>
      <c r="G53" s="78">
        <f>IFERROR((($C53*s_DL)/ss_res!F53),0)</f>
        <v>4.0912613246699242E-8</v>
      </c>
      <c r="H53" s="78">
        <f>IFERROR((($C53*s_DL)/ss_res!G53),0)</f>
        <v>4.0912613246699242E-8</v>
      </c>
      <c r="I53" s="78">
        <f>IFERROR((($C53*s_DL)/ss_res!H53),0)</f>
        <v>4.0912613246699242E-8</v>
      </c>
      <c r="J53" s="78">
        <f>IFERROR((($C53*s_DL)/ss_res!I53),0)</f>
        <v>2.3408356661187213E-8</v>
      </c>
      <c r="K53" s="78">
        <f>IFERROR((($C53*s_DL)/ss_res!J53),0)</f>
        <v>1.3275208978995433E-8</v>
      </c>
      <c r="L53" s="78">
        <f>IFERROR((($C53*s_DL)/ss_res!K53),0)</f>
        <v>1.8616713183561643E-8</v>
      </c>
      <c r="M53" s="78">
        <f>IFERROR((($C53*s_DL)/ss_res!L53),0)</f>
        <v>2.2465738272146121E-8</v>
      </c>
      <c r="N53" s="78">
        <f>IFERROR((($C53*s_DL)/ss_res!M53),0)</f>
        <v>6.1447230593607288E-8</v>
      </c>
      <c r="O53" s="78">
        <f>IFERROR((($C53*s_DL)/ss_res!N53),0)</f>
        <v>1.7614984109589037E-8</v>
      </c>
      <c r="P53" s="78">
        <f>IFERROR((($C53*s_DL)/ss_res!O53),0)</f>
        <v>9.9897057534246569E-9</v>
      </c>
      <c r="Q53" s="78">
        <f>IFERROR((($C53*s_DL)/ss_res!P53),0)</f>
        <v>1.4009232328767123E-8</v>
      </c>
      <c r="R53" s="78">
        <f>IFERROR((($C53*s_DL)/ss_res!Q53),0)</f>
        <v>1.6905655890410959E-8</v>
      </c>
      <c r="S53" s="78">
        <f>IFERROR((($C53*s_DL)/ss_res!R53),0)</f>
        <v>4.623955479452055E-8</v>
      </c>
    </row>
    <row r="54" spans="1:19">
      <c r="A54" s="90" t="s">
        <v>359</v>
      </c>
      <c r="B54" s="97">
        <v>0.99999979999999999</v>
      </c>
      <c r="C54" s="76">
        <v>5</v>
      </c>
      <c r="D54" s="78">
        <f>IFERROR((($C54*s_DL)/ss_res!C54),0)</f>
        <v>9.0378047380339763E-2</v>
      </c>
      <c r="E54" s="78">
        <f>IFERROR((($C54*s_DL)/ss_res!D54),0)</f>
        <v>0.51385738339621567</v>
      </c>
      <c r="F54" s="78">
        <f>IFERROR((($C54*s_DL)/ss_res!E54),0)</f>
        <v>0.10469750980000876</v>
      </c>
      <c r="G54" s="78">
        <f>IFERROR((($C54*s_DL)/ss_res!F54),0)</f>
        <v>2.2356687493605865</v>
      </c>
      <c r="H54" s="78">
        <f>IFERROR((($C54*s_DL)/ss_res!G54),0)</f>
        <v>2.4307443065409351</v>
      </c>
      <c r="I54" s="78">
        <f>IFERROR((($C54*s_DL)/ss_res!H54),0)</f>
        <v>2.8399041801371419</v>
      </c>
      <c r="J54" s="78">
        <f>IFERROR((($C54*s_DL)/ss_res!I54),0)</f>
        <v>15.175187554002976</v>
      </c>
      <c r="K54" s="78">
        <f>IFERROR((($C54*s_DL)/ss_res!J54),0)</f>
        <v>2.7060866149469516</v>
      </c>
      <c r="L54" s="78">
        <f>IFERROR((($C54*s_DL)/ss_res!K54),0)</f>
        <v>7.8203420523696332</v>
      </c>
      <c r="M54" s="78">
        <f>IFERROR((($C54*s_DL)/ss_res!L54),0)</f>
        <v>12.661506180027024</v>
      </c>
      <c r="N54" s="78">
        <f>IFERROR((($C54*s_DL)/ss_res!M54),0)</f>
        <v>2.7577264963997958</v>
      </c>
      <c r="O54" s="78">
        <f>IFERROR((($C54*s_DL)/ss_res!N54),0)</f>
        <v>15.132843359282052</v>
      </c>
      <c r="P54" s="78">
        <f>IFERROR((($C54*s_DL)/ss_res!O54),0)</f>
        <v>2.6762464668416652</v>
      </c>
      <c r="Q54" s="78">
        <f>IFERROR((($C54*s_DL)/ss_res!P54),0)</f>
        <v>7.8164529526134352</v>
      </c>
      <c r="R54" s="78">
        <f>IFERROR((($C54*s_DL)/ss_res!Q54),0)</f>
        <v>12.561018035741096</v>
      </c>
      <c r="S54" s="78">
        <f>IFERROR((($C54*s_DL)/ss_res!R54),0)</f>
        <v>2.5267593398423718</v>
      </c>
    </row>
    <row r="55" spans="1:19">
      <c r="A55" s="90" t="s">
        <v>360</v>
      </c>
      <c r="B55" s="97">
        <v>1.9999999999999999E-7</v>
      </c>
      <c r="C55" s="76">
        <v>5</v>
      </c>
      <c r="D55" s="78">
        <f>IFERROR((($C55*s_DL)/ss_res!C55),0)</f>
        <v>0</v>
      </c>
      <c r="E55" s="78">
        <f>IFERROR((($C55*s_DL)/ss_res!D55),0)</f>
        <v>0</v>
      </c>
      <c r="F55" s="78">
        <f>IFERROR((($C55*s_DL)/ss_res!E55),0)</f>
        <v>0</v>
      </c>
      <c r="G55" s="78">
        <f>IFERROR((($C55*s_DL)/ss_res!F55),0)</f>
        <v>2.3329971750691631E-10</v>
      </c>
      <c r="H55" s="78">
        <f>IFERROR((($C55*s_DL)/ss_res!G55),0)</f>
        <v>2.3329971750691631E-10</v>
      </c>
      <c r="I55" s="78">
        <f>IFERROR((($C55*s_DL)/ss_res!H55),0)</f>
        <v>2.3329971750691631E-10</v>
      </c>
      <c r="J55" s="78">
        <f>IFERROR((($C55*s_DL)/ss_res!I55),0)</f>
        <v>1.4809985073972602E-9</v>
      </c>
      <c r="K55" s="78">
        <f>IFERROR((($C55*s_DL)/ss_res!J55),0)</f>
        <v>2.9814838372602728E-10</v>
      </c>
      <c r="L55" s="78">
        <f>IFERROR((($C55*s_DL)/ss_res!K55),0)</f>
        <v>8.5092458100456601E-10</v>
      </c>
      <c r="M55" s="78">
        <f>IFERROR((($C55*s_DL)/ss_res!L55),0)</f>
        <v>1.3251039276712327E-9</v>
      </c>
      <c r="N55" s="78">
        <f>IFERROR((($C55*s_DL)/ss_res!M55),0)</f>
        <v>2.94303874283105E-10</v>
      </c>
      <c r="O55" s="78">
        <f>IFERROR((($C55*s_DL)/ss_res!N55),0)</f>
        <v>1.3678014356776605E-9</v>
      </c>
      <c r="P55" s="78">
        <f>IFERROR((($C55*s_DL)/ss_res!O55),0)</f>
        <v>2.8153295641344946E-10</v>
      </c>
      <c r="Q55" s="78">
        <f>IFERROR((($C55*s_DL)/ss_res!P55),0)</f>
        <v>7.9081563539243574E-10</v>
      </c>
      <c r="R55" s="78">
        <f>IFERROR((($C55*s_DL)/ss_res!Q55),0)</f>
        <v>1.279549293150685E-9</v>
      </c>
      <c r="S55" s="78">
        <f>IFERROR((($C55*s_DL)/ss_res!R55),0)</f>
        <v>2.6367602103924642E-10</v>
      </c>
    </row>
    <row r="56" spans="1:19">
      <c r="A56" s="90" t="s">
        <v>361</v>
      </c>
      <c r="B56" s="97">
        <v>0.99979000004200003</v>
      </c>
      <c r="C56" s="76">
        <v>5</v>
      </c>
      <c r="D56" s="78">
        <f>IFERROR((($C56*s_DL)/ss_res!C56),0)</f>
        <v>0</v>
      </c>
      <c r="E56" s="78">
        <f>IFERROR((($C56*s_DL)/ss_res!D56),0)</f>
        <v>0</v>
      </c>
      <c r="F56" s="78">
        <f>IFERROR((($C56*s_DL)/ss_res!E56),0)</f>
        <v>0</v>
      </c>
      <c r="G56" s="78">
        <f>IFERROR((($C56*s_DL)/ss_res!F56),0)</f>
        <v>1.2579107115086926E-4</v>
      </c>
      <c r="H56" s="78">
        <f>IFERROR((($C56*s_DL)/ss_res!G56),0)</f>
        <v>1.2579107115086926E-4</v>
      </c>
      <c r="I56" s="78">
        <f>IFERROR((($C56*s_DL)/ss_res!H56),0)</f>
        <v>1.2579107115086926E-4</v>
      </c>
      <c r="J56" s="78">
        <f>IFERROR((($C56*s_DL)/ss_res!I56),0)</f>
        <v>8.2016581451595553E-4</v>
      </c>
      <c r="K56" s="78">
        <f>IFERROR((($C56*s_DL)/ss_res!J56),0)</f>
        <v>1.5956533356341546E-4</v>
      </c>
      <c r="L56" s="78">
        <f>IFERROR((($C56*s_DL)/ss_res!K56),0)</f>
        <v>4.5635685399136812E-4</v>
      </c>
      <c r="M56" s="78">
        <f>IFERROR((($C56*s_DL)/ss_res!L56),0)</f>
        <v>7.2123530770663781E-4</v>
      </c>
      <c r="N56" s="78">
        <f>IFERROR((($C56*s_DL)/ss_res!M56),0)</f>
        <v>1.5717407449073118E-4</v>
      </c>
      <c r="O56" s="78">
        <f>IFERROR((($C56*s_DL)/ss_res!N56),0)</f>
        <v>7.8724922800999116E-4</v>
      </c>
      <c r="P56" s="78">
        <f>IFERROR((($C56*s_DL)/ss_res!O56),0)</f>
        <v>1.5371056689597473E-4</v>
      </c>
      <c r="Q56" s="78">
        <f>IFERROR((($C56*s_DL)/ss_res!P56),0)</f>
        <v>4.3708201733672769E-4</v>
      </c>
      <c r="R56" s="78">
        <f>IFERROR((($C56*s_DL)/ss_res!Q56),0)</f>
        <v>7.007887649184292E-4</v>
      </c>
      <c r="S56" s="78">
        <f>IFERROR((($C56*s_DL)/ss_res!R56),0)</f>
        <v>1.421694354273818E-4</v>
      </c>
    </row>
    <row r="57" spans="1:19">
      <c r="A57" s="90" t="s">
        <v>362</v>
      </c>
      <c r="B57" s="97">
        <v>2.0999995799999999E-4</v>
      </c>
      <c r="C57" s="76">
        <v>5</v>
      </c>
      <c r="D57" s="78">
        <f>IFERROR((($C57*s_DL)/ss_res!C57),0)</f>
        <v>0</v>
      </c>
      <c r="E57" s="78">
        <f>IFERROR((($C57*s_DL)/ss_res!D57),0)</f>
        <v>0</v>
      </c>
      <c r="F57" s="78">
        <f>IFERROR((($C57*s_DL)/ss_res!E57),0)</f>
        <v>0</v>
      </c>
      <c r="G57" s="78">
        <f>IFERROR((($C57*s_DL)/ss_res!F57),0)</f>
        <v>8.800755933805099E-4</v>
      </c>
      <c r="H57" s="78">
        <f>IFERROR((($C57*s_DL)/ss_res!G57),0)</f>
        <v>8.800755933805099E-4</v>
      </c>
      <c r="I57" s="78">
        <f>IFERROR((($C57*s_DL)/ss_res!H57),0)</f>
        <v>8.800755933805099E-4</v>
      </c>
      <c r="J57" s="78">
        <f>IFERROR((($C57*s_DL)/ss_res!I57),0)</f>
        <v>0</v>
      </c>
      <c r="K57" s="78">
        <f>IFERROR((($C57*s_DL)/ss_res!J57),0)</f>
        <v>0</v>
      </c>
      <c r="L57" s="78">
        <f>IFERROR((($C57*s_DL)/ss_res!K57),0)</f>
        <v>0</v>
      </c>
      <c r="M57" s="78">
        <f>IFERROR((($C57*s_DL)/ss_res!L57),0)</f>
        <v>0</v>
      </c>
      <c r="N57" s="78">
        <f>IFERROR((($C57*s_DL)/ss_res!M57),0)</f>
        <v>0</v>
      </c>
      <c r="O57" s="78">
        <f>IFERROR((($C57*s_DL)/ss_res!N57),0)</f>
        <v>5.8117310669475453E-3</v>
      </c>
      <c r="P57" s="78">
        <f>IFERROR((($C57*s_DL)/ss_res!O57),0)</f>
        <v>1.063797031238924E-3</v>
      </c>
      <c r="Q57" s="78">
        <f>IFERROR((($C57*s_DL)/ss_res!P57),0)</f>
        <v>3.063278475884109E-3</v>
      </c>
      <c r="R57" s="78">
        <f>IFERROR((($C57*s_DL)/ss_res!Q57),0)</f>
        <v>4.8754273688759141E-3</v>
      </c>
      <c r="S57" s="78">
        <f>IFERROR((($C57*s_DL)/ss_res!R57),0)</f>
        <v>9.9466400198040166E-4</v>
      </c>
    </row>
    <row r="58" spans="1:19">
      <c r="A58" s="90" t="s">
        <v>363</v>
      </c>
      <c r="B58" s="97">
        <v>1</v>
      </c>
      <c r="C58" s="76">
        <v>5</v>
      </c>
      <c r="D58" s="78">
        <f>IFERROR((($C58*s_DL)/ss_res!C58),0)</f>
        <v>618.69548164477794</v>
      </c>
      <c r="E58" s="78">
        <f>IFERROR((($C58*s_DL)/ss_res!D58),0)</f>
        <v>313.24246923190833</v>
      </c>
      <c r="F58" s="78">
        <f>IFERROR((($C58*s_DL)/ss_res!E58),0)</f>
        <v>63.82258492703054</v>
      </c>
      <c r="G58" s="78">
        <f>IFERROR((($C58*s_DL)/ss_res!F58),0)</f>
        <v>3.9457942553483265E-3</v>
      </c>
      <c r="H58" s="78">
        <f>IFERROR((($C58*s_DL)/ss_res!G58),0)</f>
        <v>682.5220123660639</v>
      </c>
      <c r="I58" s="78">
        <f>IFERROR((($C58*s_DL)/ss_res!H58),0)</f>
        <v>931.94189667094179</v>
      </c>
      <c r="J58" s="78">
        <f>IFERROR((($C58*s_DL)/ss_res!I58),0)</f>
        <v>4.4099198100456625E-3</v>
      </c>
      <c r="K58" s="78">
        <f>IFERROR((($C58*s_DL)/ss_res!J58),0)</f>
        <v>2.8034490221004568E-3</v>
      </c>
      <c r="L58" s="78">
        <f>IFERROR((($C58*s_DL)/ss_res!K58),0)</f>
        <v>4.3311712420091332E-3</v>
      </c>
      <c r="M58" s="78">
        <f>IFERROR((($C58*s_DL)/ss_res!L58),0)</f>
        <v>4.4099198100456625E-3</v>
      </c>
      <c r="N58" s="78">
        <f>IFERROR((($C58*s_DL)/ss_res!M58),0)</f>
        <v>5.3469982600456616E-3</v>
      </c>
      <c r="O58" s="78">
        <f>IFERROR((($C58*s_DL)/ss_res!N58),0)</f>
        <v>3.4809625570776234E-3</v>
      </c>
      <c r="P58" s="78">
        <f>IFERROR((($C58*s_DL)/ss_res!O58),0)</f>
        <v>2.277965827749898E-3</v>
      </c>
      <c r="Q58" s="78">
        <f>IFERROR((($C58*s_DL)/ss_res!P58),0)</f>
        <v>3.4292628964580994E-3</v>
      </c>
      <c r="R58" s="78">
        <f>IFERROR((($C58*s_DL)/ss_res!Q58),0)</f>
        <v>3.4736649416539814E-3</v>
      </c>
      <c r="S58" s="78">
        <f>IFERROR((($C58*s_DL)/ss_res!R58),0)</f>
        <v>4.4595481735159818E-3</v>
      </c>
    </row>
    <row r="59" spans="1:19">
      <c r="A59" s="90" t="s">
        <v>364</v>
      </c>
      <c r="B59" s="97">
        <v>1</v>
      </c>
      <c r="C59" s="76">
        <v>5</v>
      </c>
      <c r="D59" s="78">
        <f>IFERROR((($C59*s_DL)/ss_res!C59),0)</f>
        <v>1.0918155558437257</v>
      </c>
      <c r="E59" s="78">
        <f>IFERROR((($C59*s_DL)/ss_res!D59),0)</f>
        <v>7.5843118586830203</v>
      </c>
      <c r="F59" s="78">
        <f>IFERROR((($C59*s_DL)/ss_res!E59),0)</f>
        <v>1.5452897843028952</v>
      </c>
      <c r="G59" s="78">
        <f>IFERROR((($C59*s_DL)/ss_res!F59),0)</f>
        <v>5.8077992877504182E-2</v>
      </c>
      <c r="H59" s="78">
        <f>IFERROR((($C59*s_DL)/ss_res!G59),0)</f>
        <v>2.6951833330241253</v>
      </c>
      <c r="I59" s="78">
        <f>IFERROR((($C59*s_DL)/ss_res!H59),0)</f>
        <v>8.7342054074042501</v>
      </c>
      <c r="J59" s="78">
        <f>IFERROR((($C59*s_DL)/ss_res!I59),0)</f>
        <v>1.0314683163470319E-2</v>
      </c>
      <c r="K59" s="78">
        <f>IFERROR((($C59*s_DL)/ss_res!J59),0)</f>
        <v>5.9142210630136983E-3</v>
      </c>
      <c r="L59" s="78">
        <f>IFERROR((($C59*s_DL)/ss_res!K59),0)</f>
        <v>8.5544983232876716E-3</v>
      </c>
      <c r="M59" s="78">
        <f>IFERROR((($C59*s_DL)/ss_res!L59),0)</f>
        <v>1.0103460982648403E-2</v>
      </c>
      <c r="N59" s="78">
        <f>IFERROR((($C59*s_DL)/ss_res!M59),0)</f>
        <v>7.7327332273972607E-2</v>
      </c>
      <c r="O59" s="78">
        <f>IFERROR((($C59*s_DL)/ss_res!N59),0)</f>
        <v>8.3430450205190469E-3</v>
      </c>
      <c r="P59" s="78">
        <f>IFERROR((($C59*s_DL)/ss_res!O59),0)</f>
        <v>5.0116234654397126E-3</v>
      </c>
      <c r="Q59" s="78">
        <f>IFERROR((($C59*s_DL)/ss_res!P59),0)</f>
        <v>7.420838216560509E-3</v>
      </c>
      <c r="R59" s="78">
        <f>IFERROR((($C59*s_DL)/ss_res!Q59),0)</f>
        <v>8.2401503692429139E-3</v>
      </c>
      <c r="S59" s="78">
        <f>IFERROR((($C59*s_DL)/ss_res!R59),0)</f>
        <v>6.5639916908309184E-2</v>
      </c>
    </row>
    <row r="60" spans="1:19">
      <c r="A60" s="90" t="s">
        <v>365</v>
      </c>
      <c r="B60" s="99">
        <v>1.9000000000000001E-8</v>
      </c>
      <c r="C60" s="76">
        <v>5</v>
      </c>
      <c r="D60" s="78">
        <f>IFERROR((($C60*s_DL)/ss_res!C60),0)</f>
        <v>0</v>
      </c>
      <c r="E60" s="78">
        <f>IFERROR((($C60*s_DL)/ss_res!D60),0)</f>
        <v>0</v>
      </c>
      <c r="F60" s="78">
        <f>IFERROR((($C60*s_DL)/ss_res!E60),0)</f>
        <v>0</v>
      </c>
      <c r="G60" s="78">
        <f>IFERROR((($C60*s_DL)/ss_res!F60),0)</f>
        <v>4.6424186478272982E-9</v>
      </c>
      <c r="H60" s="78">
        <f>IFERROR((($C60*s_DL)/ss_res!G60),0)</f>
        <v>4.6424186478272982E-9</v>
      </c>
      <c r="I60" s="78">
        <f>IFERROR((($C60*s_DL)/ss_res!H60),0)</f>
        <v>4.6424186478272982E-9</v>
      </c>
      <c r="J60" s="78">
        <f>IFERROR((($C60*s_DL)/ss_res!I60),0)</f>
        <v>0</v>
      </c>
      <c r="K60" s="78">
        <f>IFERROR((($C60*s_DL)/ss_res!J60),0)</f>
        <v>0</v>
      </c>
      <c r="L60" s="78">
        <f>IFERROR((($C60*s_DL)/ss_res!K60),0)</f>
        <v>0</v>
      </c>
      <c r="M60" s="78">
        <f>IFERROR((($C60*s_DL)/ss_res!L60),0)</f>
        <v>0</v>
      </c>
      <c r="N60" s="78">
        <f>IFERROR((($C60*s_DL)/ss_res!M60),0)</f>
        <v>0</v>
      </c>
      <c r="O60" s="78">
        <f>IFERROR((($C60*s_DL)/ss_res!N60),0)</f>
        <v>1.8291196168387653E-8</v>
      </c>
      <c r="P60" s="78">
        <f>IFERROR((($C60*s_DL)/ss_res!O60),0)</f>
        <v>4.2711069304503522E-9</v>
      </c>
      <c r="Q60" s="78">
        <f>IFERROR((($C60*s_DL)/ss_res!P60),0)</f>
        <v>1.1991635673905791E-8</v>
      </c>
      <c r="R60" s="78">
        <f>IFERROR((($C60*s_DL)/ss_res!Q60),0)</f>
        <v>1.6934259369995371E-8</v>
      </c>
      <c r="S60" s="78">
        <f>IFERROR((($C60*s_DL)/ss_res!R60),0)</f>
        <v>5.2468750932851493E-9</v>
      </c>
    </row>
    <row r="61" spans="1:19">
      <c r="A61" s="90" t="s">
        <v>366</v>
      </c>
      <c r="B61" s="97">
        <v>1</v>
      </c>
      <c r="C61" s="76">
        <v>5</v>
      </c>
      <c r="D61" s="78">
        <f>IFERROR((($C61*s_DL)/ss_res!C61),0)</f>
        <v>1061.4873459591777</v>
      </c>
      <c r="E61" s="78">
        <f>IFERROR((($C61*s_DL)/ss_res!D61),0)</f>
        <v>243.11355820983937</v>
      </c>
      <c r="F61" s="78">
        <f>IFERROR((($C61*s_DL)/ss_res!E61),0)</f>
        <v>49.533946510531166</v>
      </c>
      <c r="G61" s="78">
        <f>IFERROR((($C61*s_DL)/ss_res!F61),0)</f>
        <v>1.4776002482107336E-5</v>
      </c>
      <c r="H61" s="78">
        <f>IFERROR((($C61*s_DL)/ss_res!G61),0)</f>
        <v>1111.0213072457113</v>
      </c>
      <c r="I61" s="78">
        <f>IFERROR((($C61*s_DL)/ss_res!H61),0)</f>
        <v>1304.6009189450197</v>
      </c>
      <c r="J61" s="78">
        <f>IFERROR((($C61*s_DL)/ss_res!I61),0)</f>
        <v>9.6397704986301357E-5</v>
      </c>
      <c r="K61" s="78">
        <f>IFERROR((($C61*s_DL)/ss_res!J61),0)</f>
        <v>1.8704985139726027E-5</v>
      </c>
      <c r="L61" s="78">
        <f>IFERROR((($C61*s_DL)/ss_res!K61),0)</f>
        <v>5.3625213369863006E-5</v>
      </c>
      <c r="M61" s="78">
        <f>IFERROR((($C61*s_DL)/ss_res!L61),0)</f>
        <v>8.4268192438356144E-5</v>
      </c>
      <c r="N61" s="78">
        <f>IFERROR((($C61*s_DL)/ss_res!M61),0)</f>
        <v>1.8417399632876714E-5</v>
      </c>
      <c r="O61" s="78">
        <f>IFERROR((($C61*s_DL)/ss_res!N61),0)</f>
        <v>9.2839652605958162E-5</v>
      </c>
      <c r="P61" s="78">
        <f>IFERROR((($C61*s_DL)/ss_res!O61),0)</f>
        <v>1.8018741620338405E-5</v>
      </c>
      <c r="Q61" s="78">
        <f>IFERROR((($C61*s_DL)/ss_res!P61),0)</f>
        <v>5.1315302027875805E-5</v>
      </c>
      <c r="R61" s="78">
        <f>IFERROR((($C61*s_DL)/ss_res!Q61),0)</f>
        <v>8.1898282310899315E-5</v>
      </c>
      <c r="S61" s="78">
        <f>IFERROR((($C61*s_DL)/ss_res!R61),0)</f>
        <v>1.6699881092794676E-5</v>
      </c>
    </row>
    <row r="62" spans="1:19">
      <c r="A62" s="90" t="s">
        <v>367</v>
      </c>
      <c r="B62" s="97">
        <v>1.339E-6</v>
      </c>
      <c r="C62" s="76">
        <v>5</v>
      </c>
      <c r="D62" s="78">
        <f>IFERROR((($C62*s_DL)/ss_res!C62),0)</f>
        <v>0</v>
      </c>
      <c r="E62" s="78">
        <f>IFERROR((($C62*s_DL)/ss_res!D62),0)</f>
        <v>0</v>
      </c>
      <c r="F62" s="78">
        <f>IFERROR((($C62*s_DL)/ss_res!E62),0)</f>
        <v>0</v>
      </c>
      <c r="G62" s="78">
        <f>IFERROR((($C62*s_DL)/ss_res!F62),0)</f>
        <v>1.4036892289101435E-7</v>
      </c>
      <c r="H62" s="78">
        <f>IFERROR((($C62*s_DL)/ss_res!G62),0)</f>
        <v>1.4036892289101435E-7</v>
      </c>
      <c r="I62" s="78">
        <f>IFERROR((($C62*s_DL)/ss_res!H62),0)</f>
        <v>1.4036892289101435E-7</v>
      </c>
      <c r="J62" s="78">
        <f>IFERROR((($C62*s_DL)/ss_res!I62),0)</f>
        <v>3.2723448193052055E-8</v>
      </c>
      <c r="K62" s="78">
        <f>IFERROR((($C62*s_DL)/ss_res!J62),0)</f>
        <v>1.9423567202308674E-8</v>
      </c>
      <c r="L62" s="78">
        <f>IFERROR((($C62*s_DL)/ss_res!K62),0)</f>
        <v>2.7078174966765295E-8</v>
      </c>
      <c r="M62" s="78">
        <f>IFERROR((($C62*s_DL)/ss_res!L62),0)</f>
        <v>3.1910146118078536E-8</v>
      </c>
      <c r="N62" s="78">
        <f>IFERROR((($C62*s_DL)/ss_res!M62),0)</f>
        <v>1.8322807560591778E-7</v>
      </c>
      <c r="O62" s="78">
        <f>IFERROR((($C62*s_DL)/ss_res!N62),0)</f>
        <v>2.9104391636584769E-8</v>
      </c>
      <c r="P62" s="78">
        <f>IFERROR((($C62*s_DL)/ss_res!O62),0)</f>
        <v>1.6307611745433782E-8</v>
      </c>
      <c r="Q62" s="78">
        <f>IFERROR((($C62*s_DL)/ss_res!P62),0)</f>
        <v>2.247413941393687E-8</v>
      </c>
      <c r="R62" s="78">
        <f>IFERROR((($C62*s_DL)/ss_res!Q62),0)</f>
        <v>2.6698321881575869E-8</v>
      </c>
      <c r="S62" s="78">
        <f>IFERROR((($C62*s_DL)/ss_res!R62),0)</f>
        <v>1.5864536597379387E-7</v>
      </c>
    </row>
    <row r="63" spans="1:19">
      <c r="A63" s="87" t="s">
        <v>32</v>
      </c>
      <c r="B63" s="87" t="s">
        <v>8</v>
      </c>
      <c r="C63" s="101">
        <v>5</v>
      </c>
      <c r="D63" s="102">
        <f>SUM(D64:D76)</f>
        <v>1681.485703341265</v>
      </c>
      <c r="E63" s="102">
        <f t="shared" ref="E63:S63" si="3">SUM(E64:E76)</f>
        <v>565.30726581723241</v>
      </c>
      <c r="F63" s="102">
        <f t="shared" si="3"/>
        <v>115.18033002024532</v>
      </c>
      <c r="G63" s="102">
        <f t="shared" si="3"/>
        <v>2.6976451176914118</v>
      </c>
      <c r="H63" s="102">
        <f t="shared" si="3"/>
        <v>1799.3636784792018</v>
      </c>
      <c r="I63" s="102">
        <f t="shared" si="3"/>
        <v>2249.4906142761897</v>
      </c>
      <c r="J63" s="102">
        <f t="shared" si="3"/>
        <v>17.488175892314747</v>
      </c>
      <c r="K63" s="102">
        <f t="shared" si="3"/>
        <v>3.2269619906616787</v>
      </c>
      <c r="L63" s="102">
        <f t="shared" si="3"/>
        <v>9.277544197267737</v>
      </c>
      <c r="M63" s="102">
        <f t="shared" si="3"/>
        <v>14.823890655394798</v>
      </c>
      <c r="N63" s="102">
        <f t="shared" si="3"/>
        <v>3.3596006384000239</v>
      </c>
      <c r="O63" s="102">
        <f t="shared" si="3"/>
        <v>17.197415358226436</v>
      </c>
      <c r="P63" s="102">
        <f t="shared" si="3"/>
        <v>3.1413397973666988</v>
      </c>
      <c r="Q63" s="102">
        <f t="shared" si="3"/>
        <v>9.1240860890603113</v>
      </c>
      <c r="R63" s="102">
        <f t="shared" si="3"/>
        <v>14.397166174351385</v>
      </c>
      <c r="S63" s="102">
        <f t="shared" si="3"/>
        <v>3.0488863784746512</v>
      </c>
    </row>
    <row r="64" spans="1:19">
      <c r="A64" s="90" t="s">
        <v>355</v>
      </c>
      <c r="B64" s="97">
        <v>1</v>
      </c>
      <c r="C64" s="76">
        <v>5</v>
      </c>
      <c r="D64" s="78">
        <f>IFERROR((($C64*s_DL)/ss_res!C64),0)</f>
        <v>0</v>
      </c>
      <c r="E64" s="78">
        <f>IFERROR((($C64*s_DL)/ss_res!D64),0)</f>
        <v>9.1960834273183606E-2</v>
      </c>
      <c r="F64" s="78">
        <f>IFERROR((($C64*s_DL)/ss_res!E64),0)</f>
        <v>1.8736853178792971E-2</v>
      </c>
      <c r="G64" s="78">
        <f>IFERROR((($C64*s_DL)/ss_res!F64),0)</f>
        <v>5.9612229393822373E-4</v>
      </c>
      <c r="H64" s="78">
        <f>IFERROR((($C64*s_DL)/ss_res!G64),0)</f>
        <v>1.9332975472731193E-2</v>
      </c>
      <c r="I64" s="78">
        <f>IFERROR((($C64*s_DL)/ss_res!H64),0)</f>
        <v>9.2556956567121831E-2</v>
      </c>
      <c r="J64" s="78">
        <f>IFERROR((($C64*s_DL)/ss_res!I64),0)</f>
        <v>3.7399330356164382E-3</v>
      </c>
      <c r="K64" s="78">
        <f>IFERROR((($C64*s_DL)/ss_res!J64),0)</f>
        <v>7.7423175123287659E-4</v>
      </c>
      <c r="L64" s="78">
        <f>IFERROR((($C64*s_DL)/ss_res!K64),0)</f>
        <v>2.2078727482191781E-3</v>
      </c>
      <c r="M64" s="78">
        <f>IFERROR((($C64*s_DL)/ss_res!L64),0)</f>
        <v>3.4118687342465752E-3</v>
      </c>
      <c r="N64" s="78">
        <f>IFERROR((($C64*s_DL)/ss_res!M64),0)</f>
        <v>7.6372947863013693E-4</v>
      </c>
      <c r="O64" s="78">
        <f>IFERROR((($C64*s_DL)/ss_res!N64),0)</f>
        <v>3.5309678082191777E-3</v>
      </c>
      <c r="P64" s="78">
        <f>IFERROR((($C64*s_DL)/ss_res!O64),0)</f>
        <v>7.2811144460925472E-4</v>
      </c>
      <c r="Q64" s="78">
        <f>IFERROR((($C64*s_DL)/ss_res!P64),0)</f>
        <v>2.0596583451672279E-3</v>
      </c>
      <c r="R64" s="78">
        <f>IFERROR((($C64*s_DL)/ss_res!Q64),0)</f>
        <v>3.1414169035926605E-3</v>
      </c>
      <c r="S64" s="78">
        <f>IFERROR((($C64*s_DL)/ss_res!R64),0)</f>
        <v>6.7373915492957744E-4</v>
      </c>
    </row>
    <row r="65" spans="1:19">
      <c r="A65" s="90" t="s">
        <v>356</v>
      </c>
      <c r="B65" s="97">
        <v>1</v>
      </c>
      <c r="C65" s="76">
        <v>5</v>
      </c>
      <c r="D65" s="78">
        <f>IFERROR((($C65*s_DL)/ss_res!C65),0)</f>
        <v>0</v>
      </c>
      <c r="E65" s="78">
        <f>IFERROR((($C65*s_DL)/ss_res!D65),0)</f>
        <v>0.10698344384147465</v>
      </c>
      <c r="F65" s="78">
        <f>IFERROR((($C65*s_DL)/ss_res!E65),0)</f>
        <v>2.1797682629374419E-2</v>
      </c>
      <c r="G65" s="78">
        <f>IFERROR((($C65*s_DL)/ss_res!F65),0)</f>
        <v>1.0882755123621999E-8</v>
      </c>
      <c r="H65" s="78">
        <f>IFERROR((($C65*s_DL)/ss_res!G65),0)</f>
        <v>2.1797693512129544E-2</v>
      </c>
      <c r="I65" s="78">
        <f>IFERROR((($C65*s_DL)/ss_res!H65),0)</f>
        <v>0.10698345472422977</v>
      </c>
      <c r="J65" s="78">
        <f>IFERROR((($C65*s_DL)/ss_res!I65),0)</f>
        <v>1.5735921114155246E-8</v>
      </c>
      <c r="K65" s="78">
        <f>IFERROR((($C65*s_DL)/ss_res!J65),0)</f>
        <v>7.3901491872146116E-9</v>
      </c>
      <c r="L65" s="78">
        <f>IFERROR((($C65*s_DL)/ss_res!K65),0)</f>
        <v>1.3824675634703195E-8</v>
      </c>
      <c r="M65" s="78">
        <f>IFERROR((($C65*s_DL)/ss_res!L65),0)</f>
        <v>1.5735921114155246E-8</v>
      </c>
      <c r="N65" s="78">
        <f>IFERROR((($C65*s_DL)/ss_res!M65),0)</f>
        <v>1.3256366586757992E-8</v>
      </c>
      <c r="O65" s="78">
        <f>IFERROR((($C65*s_DL)/ss_res!N65),0)</f>
        <v>1.4600339178082191E-8</v>
      </c>
      <c r="P65" s="78">
        <f>IFERROR((($C65*s_DL)/ss_res!O65),0)</f>
        <v>6.8568394520547951E-9</v>
      </c>
      <c r="Q65" s="78">
        <f>IFERROR((($C65*s_DL)/ss_res!P65),0)</f>
        <v>1.2827018630136985E-8</v>
      </c>
      <c r="R65" s="78">
        <f>IFERROR((($C65*s_DL)/ss_res!Q65),0)</f>
        <v>1.4600339178082191E-8</v>
      </c>
      <c r="S65" s="78">
        <f>IFERROR((($C65*s_DL)/ss_res!R65),0)</f>
        <v>1.2299721575342467E-8</v>
      </c>
    </row>
    <row r="66" spans="1:19">
      <c r="A66" s="90" t="s">
        <v>357</v>
      </c>
      <c r="B66" s="98">
        <v>0.99980000000000002</v>
      </c>
      <c r="C66" s="76">
        <v>5</v>
      </c>
      <c r="D66" s="78">
        <f>IFERROR((($C66*s_DL)/ss_res!C66),0)</f>
        <v>0.1206821340854327</v>
      </c>
      <c r="E66" s="78">
        <f>IFERROR((($C66*s_DL)/ss_res!D66),0)</f>
        <v>0.6541248552908292</v>
      </c>
      <c r="F66" s="78">
        <f>IFERROR((($C66*s_DL)/ss_res!E66),0)</f>
        <v>0.13327675277253834</v>
      </c>
      <c r="G66" s="78">
        <f>IFERROR((($C66*s_DL)/ss_res!F66),0)</f>
        <v>0.39833561919701194</v>
      </c>
      <c r="H66" s="78">
        <f>IFERROR((($C66*s_DL)/ss_res!G66),0)</f>
        <v>0.65229450605498296</v>
      </c>
      <c r="I66" s="78">
        <f>IFERROR((($C66*s_DL)/ss_res!H66),0)</f>
        <v>1.1731426085732737</v>
      </c>
      <c r="J66" s="78">
        <f>IFERROR((($C66*s_DL)/ss_res!I66),0)</f>
        <v>2.2936071654344108</v>
      </c>
      <c r="K66" s="78">
        <f>IFERROR((($C66*s_DL)/ss_res!J66),0)</f>
        <v>0.51120516317260278</v>
      </c>
      <c r="L66" s="78">
        <f>IFERROR((($C66*s_DL)/ss_res!K66),0)</f>
        <v>1.4415985601467396</v>
      </c>
      <c r="M66" s="78">
        <f>IFERROR((($C66*s_DL)/ss_res!L66),0)</f>
        <v>2.1436536509037802</v>
      </c>
      <c r="N66" s="78">
        <f>IFERROR((($C66*s_DL)/ss_res!M66),0)</f>
        <v>0.51826023228747953</v>
      </c>
      <c r="O66" s="78">
        <f>IFERROR((($C66*s_DL)/ss_res!N66),0)</f>
        <v>2.0425251226322865</v>
      </c>
      <c r="P66" s="78">
        <f>IFERROR((($C66*s_DL)/ss_res!O66),0)</f>
        <v>0.45584006574068164</v>
      </c>
      <c r="Q66" s="78">
        <f>IFERROR((($C66*s_DL)/ss_res!P66),0)</f>
        <v>1.2911716391005994</v>
      </c>
      <c r="R66" s="78">
        <f>IFERROR((($C66*s_DL)/ss_res!Q66),0)</f>
        <v>1.8156347155615682</v>
      </c>
      <c r="S66" s="78">
        <f>IFERROR((($C66*s_DL)/ss_res!R66),0)</f>
        <v>0.45020007838183018</v>
      </c>
    </row>
    <row r="67" spans="1:19">
      <c r="A67" s="90" t="s">
        <v>358</v>
      </c>
      <c r="B67" s="97">
        <v>2.0000000000000001E-4</v>
      </c>
      <c r="C67" s="76">
        <v>5</v>
      </c>
      <c r="D67" s="78">
        <f>IFERROR((($C67*s_DL)/ss_res!C67),0)</f>
        <v>0</v>
      </c>
      <c r="E67" s="78">
        <f>IFERROR((($C67*s_DL)/ss_res!D67),0)</f>
        <v>0</v>
      </c>
      <c r="F67" s="78">
        <f>IFERROR((($C67*s_DL)/ss_res!E67),0)</f>
        <v>0</v>
      </c>
      <c r="G67" s="78">
        <f>IFERROR((($C67*s_DL)/ss_res!F67),0)</f>
        <v>4.0912613246699242E-8</v>
      </c>
      <c r="H67" s="78">
        <f>IFERROR((($C67*s_DL)/ss_res!G67),0)</f>
        <v>4.0912613246699242E-8</v>
      </c>
      <c r="I67" s="78">
        <f>IFERROR((($C67*s_DL)/ss_res!H67),0)</f>
        <v>4.0912613246699242E-8</v>
      </c>
      <c r="J67" s="78">
        <f>IFERROR((($C67*s_DL)/ss_res!I67),0)</f>
        <v>2.3408356661187213E-8</v>
      </c>
      <c r="K67" s="78">
        <f>IFERROR((($C67*s_DL)/ss_res!J67),0)</f>
        <v>1.3275208978995433E-8</v>
      </c>
      <c r="L67" s="78">
        <f>IFERROR((($C67*s_DL)/ss_res!K67),0)</f>
        <v>1.8616713183561643E-8</v>
      </c>
      <c r="M67" s="78">
        <f>IFERROR((($C67*s_DL)/ss_res!L67),0)</f>
        <v>2.2465738272146121E-8</v>
      </c>
      <c r="N67" s="78">
        <f>IFERROR((($C67*s_DL)/ss_res!M67),0)</f>
        <v>6.1447230593607288E-8</v>
      </c>
      <c r="O67" s="78">
        <f>IFERROR((($C67*s_DL)/ss_res!N67),0)</f>
        <v>1.7614984109589037E-8</v>
      </c>
      <c r="P67" s="78">
        <f>IFERROR((($C67*s_DL)/ss_res!O67),0)</f>
        <v>9.9897057534246569E-9</v>
      </c>
      <c r="Q67" s="78">
        <f>IFERROR((($C67*s_DL)/ss_res!P67),0)</f>
        <v>1.4009232328767123E-8</v>
      </c>
      <c r="R67" s="78">
        <f>IFERROR((($C67*s_DL)/ss_res!Q67),0)</f>
        <v>1.6905655890410959E-8</v>
      </c>
      <c r="S67" s="78">
        <f>IFERROR((($C67*s_DL)/ss_res!R67),0)</f>
        <v>4.623955479452055E-8</v>
      </c>
    </row>
    <row r="68" spans="1:19">
      <c r="A68" s="90" t="s">
        <v>359</v>
      </c>
      <c r="B68" s="97">
        <v>0.99999979999999999</v>
      </c>
      <c r="C68" s="76">
        <v>5</v>
      </c>
      <c r="D68" s="78">
        <f>IFERROR((($C68*s_DL)/ss_res!C68),0)</f>
        <v>9.0378047380339763E-2</v>
      </c>
      <c r="E68" s="78">
        <f>IFERROR((($C68*s_DL)/ss_res!D68),0)</f>
        <v>0.51385738339621567</v>
      </c>
      <c r="F68" s="78">
        <f>IFERROR((($C68*s_DL)/ss_res!E68),0)</f>
        <v>0.10469750980000876</v>
      </c>
      <c r="G68" s="78">
        <f>IFERROR((($C68*s_DL)/ss_res!F68),0)</f>
        <v>2.2356687493605865</v>
      </c>
      <c r="H68" s="78">
        <f>IFERROR((($C68*s_DL)/ss_res!G68),0)</f>
        <v>2.4307443065409351</v>
      </c>
      <c r="I68" s="78">
        <f>IFERROR((($C68*s_DL)/ss_res!H68),0)</f>
        <v>2.8399041801371419</v>
      </c>
      <c r="J68" s="78">
        <f>IFERROR((($C68*s_DL)/ss_res!I68),0)</f>
        <v>15.175187554002976</v>
      </c>
      <c r="K68" s="78">
        <f>IFERROR((($C68*s_DL)/ss_res!J68),0)</f>
        <v>2.7060866149469516</v>
      </c>
      <c r="L68" s="78">
        <f>IFERROR((($C68*s_DL)/ss_res!K68),0)</f>
        <v>7.8203420523696332</v>
      </c>
      <c r="M68" s="78">
        <f>IFERROR((($C68*s_DL)/ss_res!L68),0)</f>
        <v>12.661506180027024</v>
      </c>
      <c r="N68" s="78">
        <f>IFERROR((($C68*s_DL)/ss_res!M68),0)</f>
        <v>2.7577264963997958</v>
      </c>
      <c r="O68" s="78">
        <f>IFERROR((($C68*s_DL)/ss_res!N68),0)</f>
        <v>15.132843359282052</v>
      </c>
      <c r="P68" s="78">
        <f>IFERROR((($C68*s_DL)/ss_res!O68),0)</f>
        <v>2.6762464668416652</v>
      </c>
      <c r="Q68" s="78">
        <f>IFERROR((($C68*s_DL)/ss_res!P68),0)</f>
        <v>7.8164529526134352</v>
      </c>
      <c r="R68" s="78">
        <f>IFERROR((($C68*s_DL)/ss_res!Q68),0)</f>
        <v>12.561018035741096</v>
      </c>
      <c r="S68" s="78">
        <f>IFERROR((($C68*s_DL)/ss_res!R68),0)</f>
        <v>2.5267593398423718</v>
      </c>
    </row>
    <row r="69" spans="1:19">
      <c r="A69" s="90" t="s">
        <v>360</v>
      </c>
      <c r="B69" s="97">
        <v>1.9999999999999999E-7</v>
      </c>
      <c r="C69" s="76">
        <v>5</v>
      </c>
      <c r="D69" s="78">
        <f>IFERROR((($C69*s_DL)/ss_res!C69),0)</f>
        <v>0</v>
      </c>
      <c r="E69" s="78">
        <f>IFERROR((($C69*s_DL)/ss_res!D69),0)</f>
        <v>0</v>
      </c>
      <c r="F69" s="78">
        <f>IFERROR((($C69*s_DL)/ss_res!E69),0)</f>
        <v>0</v>
      </c>
      <c r="G69" s="78">
        <f>IFERROR((($C69*s_DL)/ss_res!F69),0)</f>
        <v>2.3329971750691631E-10</v>
      </c>
      <c r="H69" s="78">
        <f>IFERROR((($C69*s_DL)/ss_res!G69),0)</f>
        <v>2.3329971750691631E-10</v>
      </c>
      <c r="I69" s="78">
        <f>IFERROR((($C69*s_DL)/ss_res!H69),0)</f>
        <v>2.3329971750691631E-10</v>
      </c>
      <c r="J69" s="78">
        <f>IFERROR((($C69*s_DL)/ss_res!I69),0)</f>
        <v>1.4809985073972602E-9</v>
      </c>
      <c r="K69" s="78">
        <f>IFERROR((($C69*s_DL)/ss_res!J69),0)</f>
        <v>2.9814838372602728E-10</v>
      </c>
      <c r="L69" s="78">
        <f>IFERROR((($C69*s_DL)/ss_res!K69),0)</f>
        <v>8.5092458100456601E-10</v>
      </c>
      <c r="M69" s="78">
        <f>IFERROR((($C69*s_DL)/ss_res!L69),0)</f>
        <v>1.3251039276712327E-9</v>
      </c>
      <c r="N69" s="78">
        <f>IFERROR((($C69*s_DL)/ss_res!M69),0)</f>
        <v>2.94303874283105E-10</v>
      </c>
      <c r="O69" s="78">
        <f>IFERROR((($C69*s_DL)/ss_res!N69),0)</f>
        <v>1.3678014356776605E-9</v>
      </c>
      <c r="P69" s="78">
        <f>IFERROR((($C69*s_DL)/ss_res!O69),0)</f>
        <v>2.8153295641344946E-10</v>
      </c>
      <c r="Q69" s="78">
        <f>IFERROR((($C69*s_DL)/ss_res!P69),0)</f>
        <v>7.9081563539243574E-10</v>
      </c>
      <c r="R69" s="78">
        <f>IFERROR((($C69*s_DL)/ss_res!Q69),0)</f>
        <v>1.279549293150685E-9</v>
      </c>
      <c r="S69" s="78">
        <f>IFERROR((($C69*s_DL)/ss_res!R69),0)</f>
        <v>2.6367602103924642E-10</v>
      </c>
    </row>
    <row r="70" spans="1:19">
      <c r="A70" s="90" t="s">
        <v>361</v>
      </c>
      <c r="B70" s="97">
        <v>0.99979000004200003</v>
      </c>
      <c r="C70" s="76">
        <v>5</v>
      </c>
      <c r="D70" s="78">
        <f>IFERROR((($C70*s_DL)/ss_res!C70),0)</f>
        <v>0</v>
      </c>
      <c r="E70" s="78">
        <f>IFERROR((($C70*s_DL)/ss_res!D70),0)</f>
        <v>0</v>
      </c>
      <c r="F70" s="78">
        <f>IFERROR((($C70*s_DL)/ss_res!E70),0)</f>
        <v>0</v>
      </c>
      <c r="G70" s="78">
        <f>IFERROR((($C70*s_DL)/ss_res!F70),0)</f>
        <v>1.2579107115086926E-4</v>
      </c>
      <c r="H70" s="78">
        <f>IFERROR((($C70*s_DL)/ss_res!G70),0)</f>
        <v>1.2579107115086926E-4</v>
      </c>
      <c r="I70" s="78">
        <f>IFERROR((($C70*s_DL)/ss_res!H70),0)</f>
        <v>1.2579107115086926E-4</v>
      </c>
      <c r="J70" s="78">
        <f>IFERROR((($C70*s_DL)/ss_res!I70),0)</f>
        <v>8.2016581451595553E-4</v>
      </c>
      <c r="K70" s="78">
        <f>IFERROR((($C70*s_DL)/ss_res!J70),0)</f>
        <v>1.5956533356341546E-4</v>
      </c>
      <c r="L70" s="78">
        <f>IFERROR((($C70*s_DL)/ss_res!K70),0)</f>
        <v>4.5635685399136812E-4</v>
      </c>
      <c r="M70" s="78">
        <f>IFERROR((($C70*s_DL)/ss_res!L70),0)</f>
        <v>7.2123530770663781E-4</v>
      </c>
      <c r="N70" s="78">
        <f>IFERROR((($C70*s_DL)/ss_res!M70),0)</f>
        <v>1.5717407449073118E-4</v>
      </c>
      <c r="O70" s="78">
        <f>IFERROR((($C70*s_DL)/ss_res!N70),0)</f>
        <v>7.8724922800999116E-4</v>
      </c>
      <c r="P70" s="78">
        <f>IFERROR((($C70*s_DL)/ss_res!O70),0)</f>
        <v>1.5371056689597473E-4</v>
      </c>
      <c r="Q70" s="78">
        <f>IFERROR((($C70*s_DL)/ss_res!P70),0)</f>
        <v>4.3708201733672769E-4</v>
      </c>
      <c r="R70" s="78">
        <f>IFERROR((($C70*s_DL)/ss_res!Q70),0)</f>
        <v>7.007887649184292E-4</v>
      </c>
      <c r="S70" s="78">
        <f>IFERROR((($C70*s_DL)/ss_res!R70),0)</f>
        <v>1.421694354273818E-4</v>
      </c>
    </row>
    <row r="71" spans="1:19">
      <c r="A71" s="90" t="s">
        <v>362</v>
      </c>
      <c r="B71" s="97">
        <v>2.0999995799999999E-4</v>
      </c>
      <c r="C71" s="76">
        <v>5</v>
      </c>
      <c r="D71" s="78">
        <f>IFERROR((($C71*s_DL)/ss_res!C71),0)</f>
        <v>0</v>
      </c>
      <c r="E71" s="78">
        <f>IFERROR((($C71*s_DL)/ss_res!D71),0)</f>
        <v>0</v>
      </c>
      <c r="F71" s="78">
        <f>IFERROR((($C71*s_DL)/ss_res!E71),0)</f>
        <v>0</v>
      </c>
      <c r="G71" s="78">
        <f>IFERROR((($C71*s_DL)/ss_res!F71),0)</f>
        <v>8.800755933805099E-4</v>
      </c>
      <c r="H71" s="78">
        <f>IFERROR((($C71*s_DL)/ss_res!G71),0)</f>
        <v>8.800755933805099E-4</v>
      </c>
      <c r="I71" s="78">
        <f>IFERROR((($C71*s_DL)/ss_res!H71),0)</f>
        <v>8.800755933805099E-4</v>
      </c>
      <c r="J71" s="78">
        <f>IFERROR((($C71*s_DL)/ss_res!I71),0)</f>
        <v>0</v>
      </c>
      <c r="K71" s="78">
        <f>IFERROR((($C71*s_DL)/ss_res!J71),0)</f>
        <v>0</v>
      </c>
      <c r="L71" s="78">
        <f>IFERROR((($C71*s_DL)/ss_res!K71),0)</f>
        <v>0</v>
      </c>
      <c r="M71" s="78">
        <f>IFERROR((($C71*s_DL)/ss_res!L71),0)</f>
        <v>0</v>
      </c>
      <c r="N71" s="78">
        <f>IFERROR((($C71*s_DL)/ss_res!M71),0)</f>
        <v>0</v>
      </c>
      <c r="O71" s="78">
        <f>IFERROR((($C71*s_DL)/ss_res!N71),0)</f>
        <v>5.8117310669475453E-3</v>
      </c>
      <c r="P71" s="78">
        <f>IFERROR((($C71*s_DL)/ss_res!O71),0)</f>
        <v>1.063797031238924E-3</v>
      </c>
      <c r="Q71" s="78">
        <f>IFERROR((($C71*s_DL)/ss_res!P71),0)</f>
        <v>3.063278475884109E-3</v>
      </c>
      <c r="R71" s="78">
        <f>IFERROR((($C71*s_DL)/ss_res!Q71),0)</f>
        <v>4.8754273688759141E-3</v>
      </c>
      <c r="S71" s="78">
        <f>IFERROR((($C71*s_DL)/ss_res!R71),0)</f>
        <v>9.9466400198040166E-4</v>
      </c>
    </row>
    <row r="72" spans="1:19">
      <c r="A72" s="90" t="s">
        <v>363</v>
      </c>
      <c r="B72" s="97">
        <v>1</v>
      </c>
      <c r="C72" s="76">
        <v>5</v>
      </c>
      <c r="D72" s="78">
        <f>IFERROR((($C72*s_DL)/ss_res!C72),0)</f>
        <v>618.69548164477794</v>
      </c>
      <c r="E72" s="78">
        <f>IFERROR((($C72*s_DL)/ss_res!D72),0)</f>
        <v>313.24246923190833</v>
      </c>
      <c r="F72" s="78">
        <f>IFERROR((($C72*s_DL)/ss_res!E72),0)</f>
        <v>63.82258492703054</v>
      </c>
      <c r="G72" s="78">
        <f>IFERROR((($C72*s_DL)/ss_res!F72),0)</f>
        <v>3.9457942553483265E-3</v>
      </c>
      <c r="H72" s="78">
        <f>IFERROR((($C72*s_DL)/ss_res!G72),0)</f>
        <v>682.5220123660639</v>
      </c>
      <c r="I72" s="78">
        <f>IFERROR((($C72*s_DL)/ss_res!H72),0)</f>
        <v>931.94189667094179</v>
      </c>
      <c r="J72" s="78">
        <f>IFERROR((($C72*s_DL)/ss_res!I72),0)</f>
        <v>4.4099198100456625E-3</v>
      </c>
      <c r="K72" s="78">
        <f>IFERROR((($C72*s_DL)/ss_res!J72),0)</f>
        <v>2.8034490221004568E-3</v>
      </c>
      <c r="L72" s="78">
        <f>IFERROR((($C72*s_DL)/ss_res!K72),0)</f>
        <v>4.3311712420091332E-3</v>
      </c>
      <c r="M72" s="78">
        <f>IFERROR((($C72*s_DL)/ss_res!L72),0)</f>
        <v>4.4099198100456625E-3</v>
      </c>
      <c r="N72" s="78">
        <f>IFERROR((($C72*s_DL)/ss_res!M72),0)</f>
        <v>5.3469982600456616E-3</v>
      </c>
      <c r="O72" s="78">
        <f>IFERROR((($C72*s_DL)/ss_res!N72),0)</f>
        <v>3.4809625570776234E-3</v>
      </c>
      <c r="P72" s="78">
        <f>IFERROR((($C72*s_DL)/ss_res!O72),0)</f>
        <v>2.277965827749898E-3</v>
      </c>
      <c r="Q72" s="78">
        <f>IFERROR((($C72*s_DL)/ss_res!P72),0)</f>
        <v>3.4292628964580994E-3</v>
      </c>
      <c r="R72" s="78">
        <f>IFERROR((($C72*s_DL)/ss_res!Q72),0)</f>
        <v>3.4736649416539814E-3</v>
      </c>
      <c r="S72" s="78">
        <f>IFERROR((($C72*s_DL)/ss_res!R72),0)</f>
        <v>4.4595481735159818E-3</v>
      </c>
    </row>
    <row r="73" spans="1:19">
      <c r="A73" s="90" t="s">
        <v>364</v>
      </c>
      <c r="B73" s="97">
        <v>1</v>
      </c>
      <c r="C73" s="76">
        <v>5</v>
      </c>
      <c r="D73" s="78">
        <f>IFERROR((($C73*s_DL)/ss_res!C73),0)</f>
        <v>1.0918155558437257</v>
      </c>
      <c r="E73" s="78">
        <f>IFERROR((($C73*s_DL)/ss_res!D73),0)</f>
        <v>7.5843118586830203</v>
      </c>
      <c r="F73" s="78">
        <f>IFERROR((($C73*s_DL)/ss_res!E73),0)</f>
        <v>1.5452897843028952</v>
      </c>
      <c r="G73" s="78">
        <f>IFERROR((($C73*s_DL)/ss_res!F73),0)</f>
        <v>5.8077992877504182E-2</v>
      </c>
      <c r="H73" s="78">
        <f>IFERROR((($C73*s_DL)/ss_res!G73),0)</f>
        <v>2.6951833330241253</v>
      </c>
      <c r="I73" s="78">
        <f>IFERROR((($C73*s_DL)/ss_res!H73),0)</f>
        <v>8.7342054074042501</v>
      </c>
      <c r="J73" s="78">
        <f>IFERROR((($C73*s_DL)/ss_res!I73),0)</f>
        <v>1.0314683163470319E-2</v>
      </c>
      <c r="K73" s="78">
        <f>IFERROR((($C73*s_DL)/ss_res!J73),0)</f>
        <v>5.9142210630136983E-3</v>
      </c>
      <c r="L73" s="78">
        <f>IFERROR((($C73*s_DL)/ss_res!K73),0)</f>
        <v>8.5544983232876716E-3</v>
      </c>
      <c r="M73" s="78">
        <f>IFERROR((($C73*s_DL)/ss_res!L73),0)</f>
        <v>1.0103460982648403E-2</v>
      </c>
      <c r="N73" s="78">
        <f>IFERROR((($C73*s_DL)/ss_res!M73),0)</f>
        <v>7.7327332273972607E-2</v>
      </c>
      <c r="O73" s="78">
        <f>IFERROR((($C73*s_DL)/ss_res!N73),0)</f>
        <v>8.3430450205190469E-3</v>
      </c>
      <c r="P73" s="78">
        <f>IFERROR((($C73*s_DL)/ss_res!O73),0)</f>
        <v>5.0116234654397126E-3</v>
      </c>
      <c r="Q73" s="78">
        <f>IFERROR((($C73*s_DL)/ss_res!P73),0)</f>
        <v>7.420838216560509E-3</v>
      </c>
      <c r="R73" s="78">
        <f>IFERROR((($C73*s_DL)/ss_res!Q73),0)</f>
        <v>8.2401503692429139E-3</v>
      </c>
      <c r="S73" s="78">
        <f>IFERROR((($C73*s_DL)/ss_res!R73),0)</f>
        <v>6.5639916908309184E-2</v>
      </c>
    </row>
    <row r="74" spans="1:19">
      <c r="A74" s="90" t="s">
        <v>365</v>
      </c>
      <c r="B74" s="99">
        <v>1.9000000000000001E-8</v>
      </c>
      <c r="C74" s="76">
        <v>5</v>
      </c>
      <c r="D74" s="78">
        <f>IFERROR((($C74*s_DL)/ss_res!C74),0)</f>
        <v>0</v>
      </c>
      <c r="E74" s="78">
        <f>IFERROR((($C74*s_DL)/ss_res!D74),0)</f>
        <v>0</v>
      </c>
      <c r="F74" s="78">
        <f>IFERROR((($C74*s_DL)/ss_res!E74),0)</f>
        <v>0</v>
      </c>
      <c r="G74" s="78">
        <f>IFERROR((($C74*s_DL)/ss_res!F74),0)</f>
        <v>4.6424186478272982E-9</v>
      </c>
      <c r="H74" s="78">
        <f>IFERROR((($C74*s_DL)/ss_res!G74),0)</f>
        <v>4.6424186478272982E-9</v>
      </c>
      <c r="I74" s="78">
        <f>IFERROR((($C74*s_DL)/ss_res!H74),0)</f>
        <v>4.6424186478272982E-9</v>
      </c>
      <c r="J74" s="78">
        <f>IFERROR((($C74*s_DL)/ss_res!I74),0)</f>
        <v>0</v>
      </c>
      <c r="K74" s="78">
        <f>IFERROR((($C74*s_DL)/ss_res!J74),0)</f>
        <v>0</v>
      </c>
      <c r="L74" s="78">
        <f>IFERROR((($C74*s_DL)/ss_res!K74),0)</f>
        <v>0</v>
      </c>
      <c r="M74" s="78">
        <f>IFERROR((($C74*s_DL)/ss_res!L74),0)</f>
        <v>0</v>
      </c>
      <c r="N74" s="78">
        <f>IFERROR((($C74*s_DL)/ss_res!M74),0)</f>
        <v>0</v>
      </c>
      <c r="O74" s="78">
        <f>IFERROR((($C74*s_DL)/ss_res!N74),0)</f>
        <v>1.8291196168387653E-8</v>
      </c>
      <c r="P74" s="78">
        <f>IFERROR((($C74*s_DL)/ss_res!O74),0)</f>
        <v>4.2711069304503522E-9</v>
      </c>
      <c r="Q74" s="78">
        <f>IFERROR((($C74*s_DL)/ss_res!P74),0)</f>
        <v>1.1991635673905791E-8</v>
      </c>
      <c r="R74" s="78">
        <f>IFERROR((($C74*s_DL)/ss_res!Q74),0)</f>
        <v>1.6934259369995371E-8</v>
      </c>
      <c r="S74" s="78">
        <f>IFERROR((($C74*s_DL)/ss_res!R74),0)</f>
        <v>5.2468750932851493E-9</v>
      </c>
    </row>
    <row r="75" spans="1:19">
      <c r="A75" s="90" t="s">
        <v>366</v>
      </c>
      <c r="B75" s="97">
        <v>1</v>
      </c>
      <c r="C75" s="76">
        <v>5</v>
      </c>
      <c r="D75" s="78">
        <f>IFERROR((($C75*s_DL)/ss_res!C75),0)</f>
        <v>1061.4873459591777</v>
      </c>
      <c r="E75" s="78">
        <f>IFERROR((($C75*s_DL)/ss_res!D75),0)</f>
        <v>243.11355820983937</v>
      </c>
      <c r="F75" s="78">
        <f>IFERROR((($C75*s_DL)/ss_res!E75),0)</f>
        <v>49.533946510531166</v>
      </c>
      <c r="G75" s="78">
        <f>IFERROR((($C75*s_DL)/ss_res!F75),0)</f>
        <v>1.4776002482107336E-5</v>
      </c>
      <c r="H75" s="78">
        <f>IFERROR((($C75*s_DL)/ss_res!G75),0)</f>
        <v>1111.0213072457113</v>
      </c>
      <c r="I75" s="78">
        <f>IFERROR((($C75*s_DL)/ss_res!H75),0)</f>
        <v>1304.6009189450197</v>
      </c>
      <c r="J75" s="78">
        <f>IFERROR((($C75*s_DL)/ss_res!I75),0)</f>
        <v>9.6397704986301357E-5</v>
      </c>
      <c r="K75" s="78">
        <f>IFERROR((($C75*s_DL)/ss_res!J75),0)</f>
        <v>1.8704985139726027E-5</v>
      </c>
      <c r="L75" s="78">
        <f>IFERROR((($C75*s_DL)/ss_res!K75),0)</f>
        <v>5.3625213369863006E-5</v>
      </c>
      <c r="M75" s="78">
        <f>IFERROR((($C75*s_DL)/ss_res!L75),0)</f>
        <v>8.4268192438356144E-5</v>
      </c>
      <c r="N75" s="78">
        <f>IFERROR((($C75*s_DL)/ss_res!M75),0)</f>
        <v>1.8417399632876714E-5</v>
      </c>
      <c r="O75" s="78">
        <f>IFERROR((($C75*s_DL)/ss_res!N75),0)</f>
        <v>9.2839652605958162E-5</v>
      </c>
      <c r="P75" s="78">
        <f>IFERROR((($C75*s_DL)/ss_res!O75),0)</f>
        <v>1.8018741620338405E-5</v>
      </c>
      <c r="Q75" s="78">
        <f>IFERROR((($C75*s_DL)/ss_res!P75),0)</f>
        <v>5.1315302027875805E-5</v>
      </c>
      <c r="R75" s="78">
        <f>IFERROR((($C75*s_DL)/ss_res!Q75),0)</f>
        <v>8.1898282310899315E-5</v>
      </c>
      <c r="S75" s="78">
        <f>IFERROR((($C75*s_DL)/ss_res!R75),0)</f>
        <v>1.6699881092794676E-5</v>
      </c>
    </row>
    <row r="76" spans="1:19">
      <c r="A76" s="90" t="s">
        <v>367</v>
      </c>
      <c r="B76" s="97">
        <v>1.339E-6</v>
      </c>
      <c r="C76" s="76">
        <v>5</v>
      </c>
      <c r="D76" s="78">
        <f>IFERROR((($C76*s_DL)/ss_res!C76),0)</f>
        <v>0</v>
      </c>
      <c r="E76" s="78">
        <f>IFERROR((($C76*s_DL)/ss_res!D76),0)</f>
        <v>0</v>
      </c>
      <c r="F76" s="78">
        <f>IFERROR((($C76*s_DL)/ss_res!E76),0)</f>
        <v>0</v>
      </c>
      <c r="G76" s="78">
        <f>IFERROR((($C76*s_DL)/ss_res!F76),0)</f>
        <v>1.4036892289101435E-7</v>
      </c>
      <c r="H76" s="78">
        <f>IFERROR((($C76*s_DL)/ss_res!G76),0)</f>
        <v>1.4036892289101435E-7</v>
      </c>
      <c r="I76" s="78">
        <f>IFERROR((($C76*s_DL)/ss_res!H76),0)</f>
        <v>1.4036892289101435E-7</v>
      </c>
      <c r="J76" s="78">
        <f>IFERROR((($C76*s_DL)/ss_res!I76),0)</f>
        <v>3.2723448193052055E-8</v>
      </c>
      <c r="K76" s="78">
        <f>IFERROR((($C76*s_DL)/ss_res!J76),0)</f>
        <v>1.9423567202308674E-8</v>
      </c>
      <c r="L76" s="78">
        <f>IFERROR((($C76*s_DL)/ss_res!K76),0)</f>
        <v>2.7078174966765295E-8</v>
      </c>
      <c r="M76" s="78">
        <f>IFERROR((($C76*s_DL)/ss_res!L76),0)</f>
        <v>3.1910146118078536E-8</v>
      </c>
      <c r="N76" s="78">
        <f>IFERROR((($C76*s_DL)/ss_res!M76),0)</f>
        <v>1.8322807560591778E-7</v>
      </c>
      <c r="O76" s="78">
        <f>IFERROR((($C76*s_DL)/ss_res!N76),0)</f>
        <v>2.9104391636584769E-8</v>
      </c>
      <c r="P76" s="78">
        <f>IFERROR((($C76*s_DL)/ss_res!O76),0)</f>
        <v>1.6307611745433782E-8</v>
      </c>
      <c r="Q76" s="78">
        <f>IFERROR((($C76*s_DL)/ss_res!P76),0)</f>
        <v>2.247413941393687E-8</v>
      </c>
      <c r="R76" s="78">
        <f>IFERROR((($C76*s_DL)/ss_res!Q76),0)</f>
        <v>2.6698321881575869E-8</v>
      </c>
      <c r="S76" s="78">
        <f>IFERROR((($C76*s_DL)/ss_res!R76),0)</f>
        <v>1.5864536597379387E-7</v>
      </c>
    </row>
  </sheetData>
  <sheetProtection algorithmName="SHA-512" hashValue="ZPaleRHkiN6ARELau63pn5CS1TOkr9CUC87/uoG6NdeiYhIW3GosCVed7cGNz+QrIytjc9SHqwJk7jHkIecOWg==" saltValue="hKjJ/8nC1lAeyvnOXC64zw==" spinCount="100000" sheet="1" objects="1" scenarios="1"/>
  <autoFilter ref="A1:S76" xr:uid="{00000000-0009-0000-0000-000009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sheetPr>
  <dimension ref="A1:S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2" style="61" bestFit="1" customWidth="1"/>
    <col min="2" max="2" width="11.73046875" style="21" bestFit="1" customWidth="1"/>
    <col min="3" max="3" width="7.1328125" style="21" bestFit="1" customWidth="1"/>
    <col min="4" max="4" width="13.86328125" style="21" bestFit="1" customWidth="1"/>
    <col min="5" max="5" width="16.265625" style="21" bestFit="1" customWidth="1"/>
    <col min="6" max="6" width="16.1328125" style="21" bestFit="1" customWidth="1"/>
    <col min="7" max="7" width="13.86328125" style="21" bestFit="1" customWidth="1"/>
    <col min="8" max="8" width="15" style="21" bestFit="1" customWidth="1"/>
    <col min="9" max="9" width="15.1328125" style="21" bestFit="1" customWidth="1"/>
    <col min="10" max="10" width="11.73046875" style="21" bestFit="1" customWidth="1"/>
    <col min="11" max="12" width="13.3984375" style="21" bestFit="1" customWidth="1"/>
    <col min="13" max="13" width="14.3984375" style="21" bestFit="1" customWidth="1"/>
    <col min="14" max="14" width="12.1328125" style="21" bestFit="1" customWidth="1"/>
    <col min="15" max="15" width="11.73046875" style="21" bestFit="1" customWidth="1"/>
    <col min="16" max="17" width="13.3984375" style="21" bestFit="1" customWidth="1"/>
    <col min="18" max="18" width="14.3984375" style="21" bestFit="1" customWidth="1"/>
    <col min="19" max="19" width="12.1328125" style="21" bestFit="1" customWidth="1"/>
    <col min="20" max="245" width="9.06640625" style="21"/>
    <col min="246" max="246" width="15.3984375" style="21" bestFit="1" customWidth="1"/>
    <col min="247" max="247" width="11.1328125" style="21" bestFit="1" customWidth="1"/>
    <col min="248" max="248" width="14.59765625" style="21" bestFit="1" customWidth="1"/>
    <col min="249" max="249" width="17.3984375" style="21" bestFit="1" customWidth="1"/>
    <col min="250" max="250" width="17.59765625" style="21" bestFit="1" customWidth="1"/>
    <col min="251" max="251" width="14.73046875" style="21" bestFit="1" customWidth="1"/>
    <col min="252" max="252" width="14.3984375" style="21" bestFit="1" customWidth="1"/>
    <col min="253" max="253" width="12.1328125" style="21" bestFit="1" customWidth="1"/>
    <col min="254" max="254" width="12.3984375" style="21" bestFit="1" customWidth="1"/>
    <col min="255" max="256" width="13.86328125" style="21" bestFit="1" customWidth="1"/>
    <col min="257" max="257" width="14.86328125" style="21" bestFit="1" customWidth="1"/>
    <col min="258" max="258" width="12.1328125" style="21" bestFit="1" customWidth="1"/>
    <col min="259" max="259" width="12.3984375" style="21" bestFit="1" customWidth="1"/>
    <col min="260" max="261" width="13.86328125" style="21" bestFit="1" customWidth="1"/>
    <col min="262" max="262" width="14.86328125" style="21" bestFit="1" customWidth="1"/>
    <col min="263" max="501" width="9.06640625" style="21"/>
    <col min="502" max="502" width="15.3984375" style="21" bestFit="1" customWidth="1"/>
    <col min="503" max="503" width="11.1328125" style="21" bestFit="1" customWidth="1"/>
    <col min="504" max="504" width="14.59765625" style="21" bestFit="1" customWidth="1"/>
    <col min="505" max="505" width="17.3984375" style="21" bestFit="1" customWidth="1"/>
    <col min="506" max="506" width="17.59765625" style="21" bestFit="1" customWidth="1"/>
    <col min="507" max="507" width="14.73046875" style="21" bestFit="1" customWidth="1"/>
    <col min="508" max="508" width="14.3984375" style="21" bestFit="1" customWidth="1"/>
    <col min="509" max="509" width="12.1328125" style="21" bestFit="1" customWidth="1"/>
    <col min="510" max="510" width="12.3984375" style="21" bestFit="1" customWidth="1"/>
    <col min="511" max="512" width="13.86328125" style="21" bestFit="1" customWidth="1"/>
    <col min="513" max="513" width="14.86328125" style="21" bestFit="1" customWidth="1"/>
    <col min="514" max="514" width="12.1328125" style="21" bestFit="1" customWidth="1"/>
    <col min="515" max="515" width="12.3984375" style="21" bestFit="1" customWidth="1"/>
    <col min="516" max="517" width="13.86328125" style="21" bestFit="1" customWidth="1"/>
    <col min="518" max="518" width="14.86328125" style="21" bestFit="1" customWidth="1"/>
    <col min="519" max="757" width="9.06640625" style="21"/>
    <col min="758" max="758" width="15.3984375" style="21" bestFit="1" customWidth="1"/>
    <col min="759" max="759" width="11.1328125" style="21" bestFit="1" customWidth="1"/>
    <col min="760" max="760" width="14.59765625" style="21" bestFit="1" customWidth="1"/>
    <col min="761" max="761" width="17.3984375" style="21" bestFit="1" customWidth="1"/>
    <col min="762" max="762" width="17.59765625" style="21" bestFit="1" customWidth="1"/>
    <col min="763" max="763" width="14.73046875" style="21" bestFit="1" customWidth="1"/>
    <col min="764" max="764" width="14.3984375" style="21" bestFit="1" customWidth="1"/>
    <col min="765" max="765" width="12.1328125" style="21" bestFit="1" customWidth="1"/>
    <col min="766" max="766" width="12.3984375" style="21" bestFit="1" customWidth="1"/>
    <col min="767" max="768" width="13.86328125" style="21" bestFit="1" customWidth="1"/>
    <col min="769" max="769" width="14.86328125" style="21" bestFit="1" customWidth="1"/>
    <col min="770" max="770" width="12.1328125" style="21" bestFit="1" customWidth="1"/>
    <col min="771" max="771" width="12.3984375" style="21" bestFit="1" customWidth="1"/>
    <col min="772" max="773" width="13.86328125" style="21" bestFit="1" customWidth="1"/>
    <col min="774" max="774" width="14.86328125" style="21" bestFit="1" customWidth="1"/>
    <col min="775" max="1013" width="9.06640625" style="21"/>
    <col min="1014" max="1014" width="15.3984375" style="21" bestFit="1" customWidth="1"/>
    <col min="1015" max="1015" width="11.1328125" style="21" bestFit="1" customWidth="1"/>
    <col min="1016" max="1016" width="14.59765625" style="21" bestFit="1" customWidth="1"/>
    <col min="1017" max="1017" width="17.3984375" style="21" bestFit="1" customWidth="1"/>
    <col min="1018" max="1018" width="17.59765625" style="21" bestFit="1" customWidth="1"/>
    <col min="1019" max="1019" width="14.73046875" style="21" bestFit="1" customWidth="1"/>
    <col min="1020" max="1020" width="14.3984375" style="21" bestFit="1" customWidth="1"/>
    <col min="1021" max="1021" width="12.1328125" style="21" bestFit="1" customWidth="1"/>
    <col min="1022" max="1022" width="12.3984375" style="21" bestFit="1" customWidth="1"/>
    <col min="1023" max="1024" width="13.86328125" style="21" bestFit="1" customWidth="1"/>
    <col min="1025" max="1025" width="14.86328125" style="21" bestFit="1" customWidth="1"/>
    <col min="1026" max="1026" width="12.1328125" style="21" bestFit="1" customWidth="1"/>
    <col min="1027" max="1027" width="12.3984375" style="21" bestFit="1" customWidth="1"/>
    <col min="1028" max="1029" width="13.86328125" style="21" bestFit="1" customWidth="1"/>
    <col min="1030" max="1030" width="14.86328125" style="21" bestFit="1" customWidth="1"/>
    <col min="1031" max="1269" width="9.06640625" style="21"/>
    <col min="1270" max="1270" width="15.3984375" style="21" bestFit="1" customWidth="1"/>
    <col min="1271" max="1271" width="11.1328125" style="21" bestFit="1" customWidth="1"/>
    <col min="1272" max="1272" width="14.59765625" style="21" bestFit="1" customWidth="1"/>
    <col min="1273" max="1273" width="17.3984375" style="21" bestFit="1" customWidth="1"/>
    <col min="1274" max="1274" width="17.59765625" style="21" bestFit="1" customWidth="1"/>
    <col min="1275" max="1275" width="14.73046875" style="21" bestFit="1" customWidth="1"/>
    <col min="1276" max="1276" width="14.3984375" style="21" bestFit="1" customWidth="1"/>
    <col min="1277" max="1277" width="12.1328125" style="21" bestFit="1" customWidth="1"/>
    <col min="1278" max="1278" width="12.3984375" style="21" bestFit="1" customWidth="1"/>
    <col min="1279" max="1280" width="13.86328125" style="21" bestFit="1" customWidth="1"/>
    <col min="1281" max="1281" width="14.86328125" style="21" bestFit="1" customWidth="1"/>
    <col min="1282" max="1282" width="12.1328125" style="21" bestFit="1" customWidth="1"/>
    <col min="1283" max="1283" width="12.3984375" style="21" bestFit="1" customWidth="1"/>
    <col min="1284" max="1285" width="13.86328125" style="21" bestFit="1" customWidth="1"/>
    <col min="1286" max="1286" width="14.86328125" style="21" bestFit="1" customWidth="1"/>
    <col min="1287" max="1525" width="9.06640625" style="21"/>
    <col min="1526" max="1526" width="15.3984375" style="21" bestFit="1" customWidth="1"/>
    <col min="1527" max="1527" width="11.1328125" style="21" bestFit="1" customWidth="1"/>
    <col min="1528" max="1528" width="14.59765625" style="21" bestFit="1" customWidth="1"/>
    <col min="1529" max="1529" width="17.3984375" style="21" bestFit="1" customWidth="1"/>
    <col min="1530" max="1530" width="17.59765625" style="21" bestFit="1" customWidth="1"/>
    <col min="1531" max="1531" width="14.73046875" style="21" bestFit="1" customWidth="1"/>
    <col min="1532" max="1532" width="14.3984375" style="21" bestFit="1" customWidth="1"/>
    <col min="1533" max="1533" width="12.1328125" style="21" bestFit="1" customWidth="1"/>
    <col min="1534" max="1534" width="12.3984375" style="21" bestFit="1" customWidth="1"/>
    <col min="1535" max="1536" width="13.86328125" style="21" bestFit="1" customWidth="1"/>
    <col min="1537" max="1537" width="14.86328125" style="21" bestFit="1" customWidth="1"/>
    <col min="1538" max="1538" width="12.1328125" style="21" bestFit="1" customWidth="1"/>
    <col min="1539" max="1539" width="12.3984375" style="21" bestFit="1" customWidth="1"/>
    <col min="1540" max="1541" width="13.86328125" style="21" bestFit="1" customWidth="1"/>
    <col min="1542" max="1542" width="14.86328125" style="21" bestFit="1" customWidth="1"/>
    <col min="1543" max="1781" width="9.06640625" style="21"/>
    <col min="1782" max="1782" width="15.3984375" style="21" bestFit="1" customWidth="1"/>
    <col min="1783" max="1783" width="11.1328125" style="21" bestFit="1" customWidth="1"/>
    <col min="1784" max="1784" width="14.59765625" style="21" bestFit="1" customWidth="1"/>
    <col min="1785" max="1785" width="17.3984375" style="21" bestFit="1" customWidth="1"/>
    <col min="1786" max="1786" width="17.59765625" style="21" bestFit="1" customWidth="1"/>
    <col min="1787" max="1787" width="14.73046875" style="21" bestFit="1" customWidth="1"/>
    <col min="1788" max="1788" width="14.3984375" style="21" bestFit="1" customWidth="1"/>
    <col min="1789" max="1789" width="12.1328125" style="21" bestFit="1" customWidth="1"/>
    <col min="1790" max="1790" width="12.3984375" style="21" bestFit="1" customWidth="1"/>
    <col min="1791" max="1792" width="13.86328125" style="21" bestFit="1" customWidth="1"/>
    <col min="1793" max="1793" width="14.86328125" style="21" bestFit="1" customWidth="1"/>
    <col min="1794" max="1794" width="12.1328125" style="21" bestFit="1" customWidth="1"/>
    <col min="1795" max="1795" width="12.3984375" style="21" bestFit="1" customWidth="1"/>
    <col min="1796" max="1797" width="13.86328125" style="21" bestFit="1" customWidth="1"/>
    <col min="1798" max="1798" width="14.86328125" style="21" bestFit="1" customWidth="1"/>
    <col min="1799" max="2037" width="9.06640625" style="21"/>
    <col min="2038" max="2038" width="15.3984375" style="21" bestFit="1" customWidth="1"/>
    <col min="2039" max="2039" width="11.1328125" style="21" bestFit="1" customWidth="1"/>
    <col min="2040" max="2040" width="14.59765625" style="21" bestFit="1" customWidth="1"/>
    <col min="2041" max="2041" width="17.3984375" style="21" bestFit="1" customWidth="1"/>
    <col min="2042" max="2042" width="17.59765625" style="21" bestFit="1" customWidth="1"/>
    <col min="2043" max="2043" width="14.73046875" style="21" bestFit="1" customWidth="1"/>
    <col min="2044" max="2044" width="14.3984375" style="21" bestFit="1" customWidth="1"/>
    <col min="2045" max="2045" width="12.1328125" style="21" bestFit="1" customWidth="1"/>
    <col min="2046" max="2046" width="12.3984375" style="21" bestFit="1" customWidth="1"/>
    <col min="2047" max="2048" width="13.86328125" style="21" bestFit="1" customWidth="1"/>
    <col min="2049" max="2049" width="14.86328125" style="21" bestFit="1" customWidth="1"/>
    <col min="2050" max="2050" width="12.1328125" style="21" bestFit="1" customWidth="1"/>
    <col min="2051" max="2051" width="12.3984375" style="21" bestFit="1" customWidth="1"/>
    <col min="2052" max="2053" width="13.86328125" style="21" bestFit="1" customWidth="1"/>
    <col min="2054" max="2054" width="14.86328125" style="21" bestFit="1" customWidth="1"/>
    <col min="2055" max="2293" width="9.06640625" style="21"/>
    <col min="2294" max="2294" width="15.3984375" style="21" bestFit="1" customWidth="1"/>
    <col min="2295" max="2295" width="11.1328125" style="21" bestFit="1" customWidth="1"/>
    <col min="2296" max="2296" width="14.59765625" style="21" bestFit="1" customWidth="1"/>
    <col min="2297" max="2297" width="17.3984375" style="21" bestFit="1" customWidth="1"/>
    <col min="2298" max="2298" width="17.59765625" style="21" bestFit="1" customWidth="1"/>
    <col min="2299" max="2299" width="14.73046875" style="21" bestFit="1" customWidth="1"/>
    <col min="2300" max="2300" width="14.3984375" style="21" bestFit="1" customWidth="1"/>
    <col min="2301" max="2301" width="12.1328125" style="21" bestFit="1" customWidth="1"/>
    <col min="2302" max="2302" width="12.3984375" style="21" bestFit="1" customWidth="1"/>
    <col min="2303" max="2304" width="13.86328125" style="21" bestFit="1" customWidth="1"/>
    <col min="2305" max="2305" width="14.86328125" style="21" bestFit="1" customWidth="1"/>
    <col min="2306" max="2306" width="12.1328125" style="21" bestFit="1" customWidth="1"/>
    <col min="2307" max="2307" width="12.3984375" style="21" bestFit="1" customWidth="1"/>
    <col min="2308" max="2309" width="13.86328125" style="21" bestFit="1" customWidth="1"/>
    <col min="2310" max="2310" width="14.86328125" style="21" bestFit="1" customWidth="1"/>
    <col min="2311" max="2549" width="9.06640625" style="21"/>
    <col min="2550" max="2550" width="15.3984375" style="21" bestFit="1" customWidth="1"/>
    <col min="2551" max="2551" width="11.1328125" style="21" bestFit="1" customWidth="1"/>
    <col min="2552" max="2552" width="14.59765625" style="21" bestFit="1" customWidth="1"/>
    <col min="2553" max="2553" width="17.3984375" style="21" bestFit="1" customWidth="1"/>
    <col min="2554" max="2554" width="17.59765625" style="21" bestFit="1" customWidth="1"/>
    <col min="2555" max="2555" width="14.73046875" style="21" bestFit="1" customWidth="1"/>
    <col min="2556" max="2556" width="14.3984375" style="21" bestFit="1" customWidth="1"/>
    <col min="2557" max="2557" width="12.1328125" style="21" bestFit="1" customWidth="1"/>
    <col min="2558" max="2558" width="12.3984375" style="21" bestFit="1" customWidth="1"/>
    <col min="2559" max="2560" width="13.86328125" style="21" bestFit="1" customWidth="1"/>
    <col min="2561" max="2561" width="14.86328125" style="21" bestFit="1" customWidth="1"/>
    <col min="2562" max="2562" width="12.1328125" style="21" bestFit="1" customWidth="1"/>
    <col min="2563" max="2563" width="12.3984375" style="21" bestFit="1" customWidth="1"/>
    <col min="2564" max="2565" width="13.86328125" style="21" bestFit="1" customWidth="1"/>
    <col min="2566" max="2566" width="14.86328125" style="21" bestFit="1" customWidth="1"/>
    <col min="2567" max="2805" width="9.06640625" style="21"/>
    <col min="2806" max="2806" width="15.3984375" style="21" bestFit="1" customWidth="1"/>
    <col min="2807" max="2807" width="11.1328125" style="21" bestFit="1" customWidth="1"/>
    <col min="2808" max="2808" width="14.59765625" style="21" bestFit="1" customWidth="1"/>
    <col min="2809" max="2809" width="17.3984375" style="21" bestFit="1" customWidth="1"/>
    <col min="2810" max="2810" width="17.59765625" style="21" bestFit="1" customWidth="1"/>
    <col min="2811" max="2811" width="14.73046875" style="21" bestFit="1" customWidth="1"/>
    <col min="2812" max="2812" width="14.3984375" style="21" bestFit="1" customWidth="1"/>
    <col min="2813" max="2813" width="12.1328125" style="21" bestFit="1" customWidth="1"/>
    <col min="2814" max="2814" width="12.3984375" style="21" bestFit="1" customWidth="1"/>
    <col min="2815" max="2816" width="13.86328125" style="21" bestFit="1" customWidth="1"/>
    <col min="2817" max="2817" width="14.86328125" style="21" bestFit="1" customWidth="1"/>
    <col min="2818" max="2818" width="12.1328125" style="21" bestFit="1" customWidth="1"/>
    <col min="2819" max="2819" width="12.3984375" style="21" bestFit="1" customWidth="1"/>
    <col min="2820" max="2821" width="13.86328125" style="21" bestFit="1" customWidth="1"/>
    <col min="2822" max="2822" width="14.86328125" style="21" bestFit="1" customWidth="1"/>
    <col min="2823" max="3061" width="9.06640625" style="21"/>
    <col min="3062" max="3062" width="15.3984375" style="21" bestFit="1" customWidth="1"/>
    <col min="3063" max="3063" width="11.1328125" style="21" bestFit="1" customWidth="1"/>
    <col min="3064" max="3064" width="14.59765625" style="21" bestFit="1" customWidth="1"/>
    <col min="3065" max="3065" width="17.3984375" style="21" bestFit="1" customWidth="1"/>
    <col min="3066" max="3066" width="17.59765625" style="21" bestFit="1" customWidth="1"/>
    <col min="3067" max="3067" width="14.73046875" style="21" bestFit="1" customWidth="1"/>
    <col min="3068" max="3068" width="14.3984375" style="21" bestFit="1" customWidth="1"/>
    <col min="3069" max="3069" width="12.1328125" style="21" bestFit="1" customWidth="1"/>
    <col min="3070" max="3070" width="12.3984375" style="21" bestFit="1" customWidth="1"/>
    <col min="3071" max="3072" width="13.86328125" style="21" bestFit="1" customWidth="1"/>
    <col min="3073" max="3073" width="14.86328125" style="21" bestFit="1" customWidth="1"/>
    <col min="3074" max="3074" width="12.1328125" style="21" bestFit="1" customWidth="1"/>
    <col min="3075" max="3075" width="12.3984375" style="21" bestFit="1" customWidth="1"/>
    <col min="3076" max="3077" width="13.86328125" style="21" bestFit="1" customWidth="1"/>
    <col min="3078" max="3078" width="14.86328125" style="21" bestFit="1" customWidth="1"/>
    <col min="3079" max="3317" width="9.06640625" style="21"/>
    <col min="3318" max="3318" width="15.3984375" style="21" bestFit="1" customWidth="1"/>
    <col min="3319" max="3319" width="11.1328125" style="21" bestFit="1" customWidth="1"/>
    <col min="3320" max="3320" width="14.59765625" style="21" bestFit="1" customWidth="1"/>
    <col min="3321" max="3321" width="17.3984375" style="21" bestFit="1" customWidth="1"/>
    <col min="3322" max="3322" width="17.59765625" style="21" bestFit="1" customWidth="1"/>
    <col min="3323" max="3323" width="14.73046875" style="21" bestFit="1" customWidth="1"/>
    <col min="3324" max="3324" width="14.3984375" style="21" bestFit="1" customWidth="1"/>
    <col min="3325" max="3325" width="12.1328125" style="21" bestFit="1" customWidth="1"/>
    <col min="3326" max="3326" width="12.3984375" style="21" bestFit="1" customWidth="1"/>
    <col min="3327" max="3328" width="13.86328125" style="21" bestFit="1" customWidth="1"/>
    <col min="3329" max="3329" width="14.86328125" style="21" bestFit="1" customWidth="1"/>
    <col min="3330" max="3330" width="12.1328125" style="21" bestFit="1" customWidth="1"/>
    <col min="3331" max="3331" width="12.3984375" style="21" bestFit="1" customWidth="1"/>
    <col min="3332" max="3333" width="13.86328125" style="21" bestFit="1" customWidth="1"/>
    <col min="3334" max="3334" width="14.86328125" style="21" bestFit="1" customWidth="1"/>
    <col min="3335" max="3573" width="9.06640625" style="21"/>
    <col min="3574" max="3574" width="15.3984375" style="21" bestFit="1" customWidth="1"/>
    <col min="3575" max="3575" width="11.1328125" style="21" bestFit="1" customWidth="1"/>
    <col min="3576" max="3576" width="14.59765625" style="21" bestFit="1" customWidth="1"/>
    <col min="3577" max="3577" width="17.3984375" style="21" bestFit="1" customWidth="1"/>
    <col min="3578" max="3578" width="17.59765625" style="21" bestFit="1" customWidth="1"/>
    <col min="3579" max="3579" width="14.73046875" style="21" bestFit="1" customWidth="1"/>
    <col min="3580" max="3580" width="14.3984375" style="21" bestFit="1" customWidth="1"/>
    <col min="3581" max="3581" width="12.1328125" style="21" bestFit="1" customWidth="1"/>
    <col min="3582" max="3582" width="12.3984375" style="21" bestFit="1" customWidth="1"/>
    <col min="3583" max="3584" width="13.86328125" style="21" bestFit="1" customWidth="1"/>
    <col min="3585" max="3585" width="14.86328125" style="21" bestFit="1" customWidth="1"/>
    <col min="3586" max="3586" width="12.1328125" style="21" bestFit="1" customWidth="1"/>
    <col min="3587" max="3587" width="12.3984375" style="21" bestFit="1" customWidth="1"/>
    <col min="3588" max="3589" width="13.86328125" style="21" bestFit="1" customWidth="1"/>
    <col min="3590" max="3590" width="14.86328125" style="21" bestFit="1" customWidth="1"/>
    <col min="3591" max="3829" width="9.06640625" style="21"/>
    <col min="3830" max="3830" width="15.3984375" style="21" bestFit="1" customWidth="1"/>
    <col min="3831" max="3831" width="11.1328125" style="21" bestFit="1" customWidth="1"/>
    <col min="3832" max="3832" width="14.59765625" style="21" bestFit="1" customWidth="1"/>
    <col min="3833" max="3833" width="17.3984375" style="21" bestFit="1" customWidth="1"/>
    <col min="3834" max="3834" width="17.59765625" style="21" bestFit="1" customWidth="1"/>
    <col min="3835" max="3835" width="14.73046875" style="21" bestFit="1" customWidth="1"/>
    <col min="3836" max="3836" width="14.3984375" style="21" bestFit="1" customWidth="1"/>
    <col min="3837" max="3837" width="12.1328125" style="21" bestFit="1" customWidth="1"/>
    <col min="3838" max="3838" width="12.3984375" style="21" bestFit="1" customWidth="1"/>
    <col min="3839" max="3840" width="13.86328125" style="21" bestFit="1" customWidth="1"/>
    <col min="3841" max="3841" width="14.86328125" style="21" bestFit="1" customWidth="1"/>
    <col min="3842" max="3842" width="12.1328125" style="21" bestFit="1" customWidth="1"/>
    <col min="3843" max="3843" width="12.3984375" style="21" bestFit="1" customWidth="1"/>
    <col min="3844" max="3845" width="13.86328125" style="21" bestFit="1" customWidth="1"/>
    <col min="3846" max="3846" width="14.86328125" style="21" bestFit="1" customWidth="1"/>
    <col min="3847" max="4085" width="9.06640625" style="21"/>
    <col min="4086" max="4086" width="15.3984375" style="21" bestFit="1" customWidth="1"/>
    <col min="4087" max="4087" width="11.1328125" style="21" bestFit="1" customWidth="1"/>
    <col min="4088" max="4088" width="14.59765625" style="21" bestFit="1" customWidth="1"/>
    <col min="4089" max="4089" width="17.3984375" style="21" bestFit="1" customWidth="1"/>
    <col min="4090" max="4090" width="17.59765625" style="21" bestFit="1" customWidth="1"/>
    <col min="4091" max="4091" width="14.73046875" style="21" bestFit="1" customWidth="1"/>
    <col min="4092" max="4092" width="14.3984375" style="21" bestFit="1" customWidth="1"/>
    <col min="4093" max="4093" width="12.1328125" style="21" bestFit="1" customWidth="1"/>
    <col min="4094" max="4094" width="12.3984375" style="21" bestFit="1" customWidth="1"/>
    <col min="4095" max="4096" width="13.86328125" style="21" bestFit="1" customWidth="1"/>
    <col min="4097" max="4097" width="14.86328125" style="21" bestFit="1" customWidth="1"/>
    <col min="4098" max="4098" width="12.1328125" style="21" bestFit="1" customWidth="1"/>
    <col min="4099" max="4099" width="12.3984375" style="21" bestFit="1" customWidth="1"/>
    <col min="4100" max="4101" width="13.86328125" style="21" bestFit="1" customWidth="1"/>
    <col min="4102" max="4102" width="14.86328125" style="21" bestFit="1" customWidth="1"/>
    <col min="4103" max="4341" width="9.06640625" style="21"/>
    <col min="4342" max="4342" width="15.3984375" style="21" bestFit="1" customWidth="1"/>
    <col min="4343" max="4343" width="11.1328125" style="21" bestFit="1" customWidth="1"/>
    <col min="4344" max="4344" width="14.59765625" style="21" bestFit="1" customWidth="1"/>
    <col min="4345" max="4345" width="17.3984375" style="21" bestFit="1" customWidth="1"/>
    <col min="4346" max="4346" width="17.59765625" style="21" bestFit="1" customWidth="1"/>
    <col min="4347" max="4347" width="14.73046875" style="21" bestFit="1" customWidth="1"/>
    <col min="4348" max="4348" width="14.3984375" style="21" bestFit="1" customWidth="1"/>
    <col min="4349" max="4349" width="12.1328125" style="21" bestFit="1" customWidth="1"/>
    <col min="4350" max="4350" width="12.3984375" style="21" bestFit="1" customWidth="1"/>
    <col min="4351" max="4352" width="13.86328125" style="21" bestFit="1" customWidth="1"/>
    <col min="4353" max="4353" width="14.86328125" style="21" bestFit="1" customWidth="1"/>
    <col min="4354" max="4354" width="12.1328125" style="21" bestFit="1" customWidth="1"/>
    <col min="4355" max="4355" width="12.3984375" style="21" bestFit="1" customWidth="1"/>
    <col min="4356" max="4357" width="13.86328125" style="21" bestFit="1" customWidth="1"/>
    <col min="4358" max="4358" width="14.86328125" style="21" bestFit="1" customWidth="1"/>
    <col min="4359" max="4597" width="9.06640625" style="21"/>
    <col min="4598" max="4598" width="15.3984375" style="21" bestFit="1" customWidth="1"/>
    <col min="4599" max="4599" width="11.1328125" style="21" bestFit="1" customWidth="1"/>
    <col min="4600" max="4600" width="14.59765625" style="21" bestFit="1" customWidth="1"/>
    <col min="4601" max="4601" width="17.3984375" style="21" bestFit="1" customWidth="1"/>
    <col min="4602" max="4602" width="17.59765625" style="21" bestFit="1" customWidth="1"/>
    <col min="4603" max="4603" width="14.73046875" style="21" bestFit="1" customWidth="1"/>
    <col min="4604" max="4604" width="14.3984375" style="21" bestFit="1" customWidth="1"/>
    <col min="4605" max="4605" width="12.1328125" style="21" bestFit="1" customWidth="1"/>
    <col min="4606" max="4606" width="12.3984375" style="21" bestFit="1" customWidth="1"/>
    <col min="4607" max="4608" width="13.86328125" style="21" bestFit="1" customWidth="1"/>
    <col min="4609" max="4609" width="14.86328125" style="21" bestFit="1" customWidth="1"/>
    <col min="4610" max="4610" width="12.1328125" style="21" bestFit="1" customWidth="1"/>
    <col min="4611" max="4611" width="12.3984375" style="21" bestFit="1" customWidth="1"/>
    <col min="4612" max="4613" width="13.86328125" style="21" bestFit="1" customWidth="1"/>
    <col min="4614" max="4614" width="14.86328125" style="21" bestFit="1" customWidth="1"/>
    <col min="4615" max="4853" width="9.06640625" style="21"/>
    <col min="4854" max="4854" width="15.3984375" style="21" bestFit="1" customWidth="1"/>
    <col min="4855" max="4855" width="11.1328125" style="21" bestFit="1" customWidth="1"/>
    <col min="4856" max="4856" width="14.59765625" style="21" bestFit="1" customWidth="1"/>
    <col min="4857" max="4857" width="17.3984375" style="21" bestFit="1" customWidth="1"/>
    <col min="4858" max="4858" width="17.59765625" style="21" bestFit="1" customWidth="1"/>
    <col min="4859" max="4859" width="14.73046875" style="21" bestFit="1" customWidth="1"/>
    <col min="4860" max="4860" width="14.3984375" style="21" bestFit="1" customWidth="1"/>
    <col min="4861" max="4861" width="12.1328125" style="21" bestFit="1" customWidth="1"/>
    <col min="4862" max="4862" width="12.3984375" style="21" bestFit="1" customWidth="1"/>
    <col min="4863" max="4864" width="13.86328125" style="21" bestFit="1" customWidth="1"/>
    <col min="4865" max="4865" width="14.86328125" style="21" bestFit="1" customWidth="1"/>
    <col min="4866" max="4866" width="12.1328125" style="21" bestFit="1" customWidth="1"/>
    <col min="4867" max="4867" width="12.3984375" style="21" bestFit="1" customWidth="1"/>
    <col min="4868" max="4869" width="13.86328125" style="21" bestFit="1" customWidth="1"/>
    <col min="4870" max="4870" width="14.86328125" style="21" bestFit="1" customWidth="1"/>
    <col min="4871" max="5109" width="9.06640625" style="21"/>
    <col min="5110" max="5110" width="15.3984375" style="21" bestFit="1" customWidth="1"/>
    <col min="5111" max="5111" width="11.1328125" style="21" bestFit="1" customWidth="1"/>
    <col min="5112" max="5112" width="14.59765625" style="21" bestFit="1" customWidth="1"/>
    <col min="5113" max="5113" width="17.3984375" style="21" bestFit="1" customWidth="1"/>
    <col min="5114" max="5114" width="17.59765625" style="21" bestFit="1" customWidth="1"/>
    <col min="5115" max="5115" width="14.73046875" style="21" bestFit="1" customWidth="1"/>
    <col min="5116" max="5116" width="14.3984375" style="21" bestFit="1" customWidth="1"/>
    <col min="5117" max="5117" width="12.1328125" style="21" bestFit="1" customWidth="1"/>
    <col min="5118" max="5118" width="12.3984375" style="21" bestFit="1" customWidth="1"/>
    <col min="5119" max="5120" width="13.86328125" style="21" bestFit="1" customWidth="1"/>
    <col min="5121" max="5121" width="14.86328125" style="21" bestFit="1" customWidth="1"/>
    <col min="5122" max="5122" width="12.1328125" style="21" bestFit="1" customWidth="1"/>
    <col min="5123" max="5123" width="12.3984375" style="21" bestFit="1" customWidth="1"/>
    <col min="5124" max="5125" width="13.86328125" style="21" bestFit="1" customWidth="1"/>
    <col min="5126" max="5126" width="14.86328125" style="21" bestFit="1" customWidth="1"/>
    <col min="5127" max="5365" width="9.06640625" style="21"/>
    <col min="5366" max="5366" width="15.3984375" style="21" bestFit="1" customWidth="1"/>
    <col min="5367" max="5367" width="11.1328125" style="21" bestFit="1" customWidth="1"/>
    <col min="5368" max="5368" width="14.59765625" style="21" bestFit="1" customWidth="1"/>
    <col min="5369" max="5369" width="17.3984375" style="21" bestFit="1" customWidth="1"/>
    <col min="5370" max="5370" width="17.59765625" style="21" bestFit="1" customWidth="1"/>
    <col min="5371" max="5371" width="14.73046875" style="21" bestFit="1" customWidth="1"/>
    <col min="5372" max="5372" width="14.3984375" style="21" bestFit="1" customWidth="1"/>
    <col min="5373" max="5373" width="12.1328125" style="21" bestFit="1" customWidth="1"/>
    <col min="5374" max="5374" width="12.3984375" style="21" bestFit="1" customWidth="1"/>
    <col min="5375" max="5376" width="13.86328125" style="21" bestFit="1" customWidth="1"/>
    <col min="5377" max="5377" width="14.86328125" style="21" bestFit="1" customWidth="1"/>
    <col min="5378" max="5378" width="12.1328125" style="21" bestFit="1" customWidth="1"/>
    <col min="5379" max="5379" width="12.3984375" style="21" bestFit="1" customWidth="1"/>
    <col min="5380" max="5381" width="13.86328125" style="21" bestFit="1" customWidth="1"/>
    <col min="5382" max="5382" width="14.86328125" style="21" bestFit="1" customWidth="1"/>
    <col min="5383" max="5621" width="9.06640625" style="21"/>
    <col min="5622" max="5622" width="15.3984375" style="21" bestFit="1" customWidth="1"/>
    <col min="5623" max="5623" width="11.1328125" style="21" bestFit="1" customWidth="1"/>
    <col min="5624" max="5624" width="14.59765625" style="21" bestFit="1" customWidth="1"/>
    <col min="5625" max="5625" width="17.3984375" style="21" bestFit="1" customWidth="1"/>
    <col min="5626" max="5626" width="17.59765625" style="21" bestFit="1" customWidth="1"/>
    <col min="5627" max="5627" width="14.73046875" style="21" bestFit="1" customWidth="1"/>
    <col min="5628" max="5628" width="14.3984375" style="21" bestFit="1" customWidth="1"/>
    <col min="5629" max="5629" width="12.1328125" style="21" bestFit="1" customWidth="1"/>
    <col min="5630" max="5630" width="12.3984375" style="21" bestFit="1" customWidth="1"/>
    <col min="5631" max="5632" width="13.86328125" style="21" bestFit="1" customWidth="1"/>
    <col min="5633" max="5633" width="14.86328125" style="21" bestFit="1" customWidth="1"/>
    <col min="5634" max="5634" width="12.1328125" style="21" bestFit="1" customWidth="1"/>
    <col min="5635" max="5635" width="12.3984375" style="21" bestFit="1" customWidth="1"/>
    <col min="5636" max="5637" width="13.86328125" style="21" bestFit="1" customWidth="1"/>
    <col min="5638" max="5638" width="14.86328125" style="21" bestFit="1" customWidth="1"/>
    <col min="5639" max="5877" width="9.06640625" style="21"/>
    <col min="5878" max="5878" width="15.3984375" style="21" bestFit="1" customWidth="1"/>
    <col min="5879" max="5879" width="11.1328125" style="21" bestFit="1" customWidth="1"/>
    <col min="5880" max="5880" width="14.59765625" style="21" bestFit="1" customWidth="1"/>
    <col min="5881" max="5881" width="17.3984375" style="21" bestFit="1" customWidth="1"/>
    <col min="5882" max="5882" width="17.59765625" style="21" bestFit="1" customWidth="1"/>
    <col min="5883" max="5883" width="14.73046875" style="21" bestFit="1" customWidth="1"/>
    <col min="5884" max="5884" width="14.3984375" style="21" bestFit="1" customWidth="1"/>
    <col min="5885" max="5885" width="12.1328125" style="21" bestFit="1" customWidth="1"/>
    <col min="5886" max="5886" width="12.3984375" style="21" bestFit="1" customWidth="1"/>
    <col min="5887" max="5888" width="13.86328125" style="21" bestFit="1" customWidth="1"/>
    <col min="5889" max="5889" width="14.86328125" style="21" bestFit="1" customWidth="1"/>
    <col min="5890" max="5890" width="12.1328125" style="21" bestFit="1" customWidth="1"/>
    <col min="5891" max="5891" width="12.3984375" style="21" bestFit="1" customWidth="1"/>
    <col min="5892" max="5893" width="13.86328125" style="21" bestFit="1" customWidth="1"/>
    <col min="5894" max="5894" width="14.86328125" style="21" bestFit="1" customWidth="1"/>
    <col min="5895" max="6133" width="9.06640625" style="21"/>
    <col min="6134" max="6134" width="15.3984375" style="21" bestFit="1" customWidth="1"/>
    <col min="6135" max="6135" width="11.1328125" style="21" bestFit="1" customWidth="1"/>
    <col min="6136" max="6136" width="14.59765625" style="21" bestFit="1" customWidth="1"/>
    <col min="6137" max="6137" width="17.3984375" style="21" bestFit="1" customWidth="1"/>
    <col min="6138" max="6138" width="17.59765625" style="21" bestFit="1" customWidth="1"/>
    <col min="6139" max="6139" width="14.73046875" style="21" bestFit="1" customWidth="1"/>
    <col min="6140" max="6140" width="14.3984375" style="21" bestFit="1" customWidth="1"/>
    <col min="6141" max="6141" width="12.1328125" style="21" bestFit="1" customWidth="1"/>
    <col min="6142" max="6142" width="12.3984375" style="21" bestFit="1" customWidth="1"/>
    <col min="6143" max="6144" width="13.86328125" style="21" bestFit="1" customWidth="1"/>
    <col min="6145" max="6145" width="14.86328125" style="21" bestFit="1" customWidth="1"/>
    <col min="6146" max="6146" width="12.1328125" style="21" bestFit="1" customWidth="1"/>
    <col min="6147" max="6147" width="12.3984375" style="21" bestFit="1" customWidth="1"/>
    <col min="6148" max="6149" width="13.86328125" style="21" bestFit="1" customWidth="1"/>
    <col min="6150" max="6150" width="14.86328125" style="21" bestFit="1" customWidth="1"/>
    <col min="6151" max="6389" width="9.06640625" style="21"/>
    <col min="6390" max="6390" width="15.3984375" style="21" bestFit="1" customWidth="1"/>
    <col min="6391" max="6391" width="11.1328125" style="21" bestFit="1" customWidth="1"/>
    <col min="6392" max="6392" width="14.59765625" style="21" bestFit="1" customWidth="1"/>
    <col min="6393" max="6393" width="17.3984375" style="21" bestFit="1" customWidth="1"/>
    <col min="6394" max="6394" width="17.59765625" style="21" bestFit="1" customWidth="1"/>
    <col min="6395" max="6395" width="14.73046875" style="21" bestFit="1" customWidth="1"/>
    <col min="6396" max="6396" width="14.3984375" style="21" bestFit="1" customWidth="1"/>
    <col min="6397" max="6397" width="12.1328125" style="21" bestFit="1" customWidth="1"/>
    <col min="6398" max="6398" width="12.3984375" style="21" bestFit="1" customWidth="1"/>
    <col min="6399" max="6400" width="13.86328125" style="21" bestFit="1" customWidth="1"/>
    <col min="6401" max="6401" width="14.86328125" style="21" bestFit="1" customWidth="1"/>
    <col min="6402" max="6402" width="12.1328125" style="21" bestFit="1" customWidth="1"/>
    <col min="6403" max="6403" width="12.3984375" style="21" bestFit="1" customWidth="1"/>
    <col min="6404" max="6405" width="13.86328125" style="21" bestFit="1" customWidth="1"/>
    <col min="6406" max="6406" width="14.86328125" style="21" bestFit="1" customWidth="1"/>
    <col min="6407" max="6645" width="9.06640625" style="21"/>
    <col min="6646" max="6646" width="15.3984375" style="21" bestFit="1" customWidth="1"/>
    <col min="6647" max="6647" width="11.1328125" style="21" bestFit="1" customWidth="1"/>
    <col min="6648" max="6648" width="14.59765625" style="21" bestFit="1" customWidth="1"/>
    <col min="6649" max="6649" width="17.3984375" style="21" bestFit="1" customWidth="1"/>
    <col min="6650" max="6650" width="17.59765625" style="21" bestFit="1" customWidth="1"/>
    <col min="6651" max="6651" width="14.73046875" style="21" bestFit="1" customWidth="1"/>
    <col min="6652" max="6652" width="14.3984375" style="21" bestFit="1" customWidth="1"/>
    <col min="6653" max="6653" width="12.1328125" style="21" bestFit="1" customWidth="1"/>
    <col min="6654" max="6654" width="12.3984375" style="21" bestFit="1" customWidth="1"/>
    <col min="6655" max="6656" width="13.86328125" style="21" bestFit="1" customWidth="1"/>
    <col min="6657" max="6657" width="14.86328125" style="21" bestFit="1" customWidth="1"/>
    <col min="6658" max="6658" width="12.1328125" style="21" bestFit="1" customWidth="1"/>
    <col min="6659" max="6659" width="12.3984375" style="21" bestFit="1" customWidth="1"/>
    <col min="6660" max="6661" width="13.86328125" style="21" bestFit="1" customWidth="1"/>
    <col min="6662" max="6662" width="14.86328125" style="21" bestFit="1" customWidth="1"/>
    <col min="6663" max="6901" width="9.06640625" style="21"/>
    <col min="6902" max="6902" width="15.3984375" style="21" bestFit="1" customWidth="1"/>
    <col min="6903" max="6903" width="11.1328125" style="21" bestFit="1" customWidth="1"/>
    <col min="6904" max="6904" width="14.59765625" style="21" bestFit="1" customWidth="1"/>
    <col min="6905" max="6905" width="17.3984375" style="21" bestFit="1" customWidth="1"/>
    <col min="6906" max="6906" width="17.59765625" style="21" bestFit="1" customWidth="1"/>
    <col min="6907" max="6907" width="14.73046875" style="21" bestFit="1" customWidth="1"/>
    <col min="6908" max="6908" width="14.3984375" style="21" bestFit="1" customWidth="1"/>
    <col min="6909" max="6909" width="12.1328125" style="21" bestFit="1" customWidth="1"/>
    <col min="6910" max="6910" width="12.3984375" style="21" bestFit="1" customWidth="1"/>
    <col min="6911" max="6912" width="13.86328125" style="21" bestFit="1" customWidth="1"/>
    <col min="6913" max="6913" width="14.86328125" style="21" bestFit="1" customWidth="1"/>
    <col min="6914" max="6914" width="12.1328125" style="21" bestFit="1" customWidth="1"/>
    <col min="6915" max="6915" width="12.3984375" style="21" bestFit="1" customWidth="1"/>
    <col min="6916" max="6917" width="13.86328125" style="21" bestFit="1" customWidth="1"/>
    <col min="6918" max="6918" width="14.86328125" style="21" bestFit="1" customWidth="1"/>
    <col min="6919" max="7157" width="9.06640625" style="21"/>
    <col min="7158" max="7158" width="15.3984375" style="21" bestFit="1" customWidth="1"/>
    <col min="7159" max="7159" width="11.1328125" style="21" bestFit="1" customWidth="1"/>
    <col min="7160" max="7160" width="14.59765625" style="21" bestFit="1" customWidth="1"/>
    <col min="7161" max="7161" width="17.3984375" style="21" bestFit="1" customWidth="1"/>
    <col min="7162" max="7162" width="17.59765625" style="21" bestFit="1" customWidth="1"/>
    <col min="7163" max="7163" width="14.73046875" style="21" bestFit="1" customWidth="1"/>
    <col min="7164" max="7164" width="14.3984375" style="21" bestFit="1" customWidth="1"/>
    <col min="7165" max="7165" width="12.1328125" style="21" bestFit="1" customWidth="1"/>
    <col min="7166" max="7166" width="12.3984375" style="21" bestFit="1" customWidth="1"/>
    <col min="7167" max="7168" width="13.86328125" style="21" bestFit="1" customWidth="1"/>
    <col min="7169" max="7169" width="14.86328125" style="21" bestFit="1" customWidth="1"/>
    <col min="7170" max="7170" width="12.1328125" style="21" bestFit="1" customWidth="1"/>
    <col min="7171" max="7171" width="12.3984375" style="21" bestFit="1" customWidth="1"/>
    <col min="7172" max="7173" width="13.86328125" style="21" bestFit="1" customWidth="1"/>
    <col min="7174" max="7174" width="14.86328125" style="21" bestFit="1" customWidth="1"/>
    <col min="7175" max="7413" width="9.06640625" style="21"/>
    <col min="7414" max="7414" width="15.3984375" style="21" bestFit="1" customWidth="1"/>
    <col min="7415" max="7415" width="11.1328125" style="21" bestFit="1" customWidth="1"/>
    <col min="7416" max="7416" width="14.59765625" style="21" bestFit="1" customWidth="1"/>
    <col min="7417" max="7417" width="17.3984375" style="21" bestFit="1" customWidth="1"/>
    <col min="7418" max="7418" width="17.59765625" style="21" bestFit="1" customWidth="1"/>
    <col min="7419" max="7419" width="14.73046875" style="21" bestFit="1" customWidth="1"/>
    <col min="7420" max="7420" width="14.3984375" style="21" bestFit="1" customWidth="1"/>
    <col min="7421" max="7421" width="12.1328125" style="21" bestFit="1" customWidth="1"/>
    <col min="7422" max="7422" width="12.3984375" style="21" bestFit="1" customWidth="1"/>
    <col min="7423" max="7424" width="13.86328125" style="21" bestFit="1" customWidth="1"/>
    <col min="7425" max="7425" width="14.86328125" style="21" bestFit="1" customWidth="1"/>
    <col min="7426" max="7426" width="12.1328125" style="21" bestFit="1" customWidth="1"/>
    <col min="7427" max="7427" width="12.3984375" style="21" bestFit="1" customWidth="1"/>
    <col min="7428" max="7429" width="13.86328125" style="21" bestFit="1" customWidth="1"/>
    <col min="7430" max="7430" width="14.86328125" style="21" bestFit="1" customWidth="1"/>
    <col min="7431" max="7669" width="9.06640625" style="21"/>
    <col min="7670" max="7670" width="15.3984375" style="21" bestFit="1" customWidth="1"/>
    <col min="7671" max="7671" width="11.1328125" style="21" bestFit="1" customWidth="1"/>
    <col min="7672" max="7672" width="14.59765625" style="21" bestFit="1" customWidth="1"/>
    <col min="7673" max="7673" width="17.3984375" style="21" bestFit="1" customWidth="1"/>
    <col min="7674" max="7674" width="17.59765625" style="21" bestFit="1" customWidth="1"/>
    <col min="7675" max="7675" width="14.73046875" style="21" bestFit="1" customWidth="1"/>
    <col min="7676" max="7676" width="14.3984375" style="21" bestFit="1" customWidth="1"/>
    <col min="7677" max="7677" width="12.1328125" style="21" bestFit="1" customWidth="1"/>
    <col min="7678" max="7678" width="12.3984375" style="21" bestFit="1" customWidth="1"/>
    <col min="7679" max="7680" width="13.86328125" style="21" bestFit="1" customWidth="1"/>
    <col min="7681" max="7681" width="14.86328125" style="21" bestFit="1" customWidth="1"/>
    <col min="7682" max="7682" width="12.1328125" style="21" bestFit="1" customWidth="1"/>
    <col min="7683" max="7683" width="12.3984375" style="21" bestFit="1" customWidth="1"/>
    <col min="7684" max="7685" width="13.86328125" style="21" bestFit="1" customWidth="1"/>
    <col min="7686" max="7686" width="14.86328125" style="21" bestFit="1" customWidth="1"/>
    <col min="7687" max="7925" width="9.06640625" style="21"/>
    <col min="7926" max="7926" width="15.3984375" style="21" bestFit="1" customWidth="1"/>
    <col min="7927" max="7927" width="11.1328125" style="21" bestFit="1" customWidth="1"/>
    <col min="7928" max="7928" width="14.59765625" style="21" bestFit="1" customWidth="1"/>
    <col min="7929" max="7929" width="17.3984375" style="21" bestFit="1" customWidth="1"/>
    <col min="7930" max="7930" width="17.59765625" style="21" bestFit="1" customWidth="1"/>
    <col min="7931" max="7931" width="14.73046875" style="21" bestFit="1" customWidth="1"/>
    <col min="7932" max="7932" width="14.3984375" style="21" bestFit="1" customWidth="1"/>
    <col min="7933" max="7933" width="12.1328125" style="21" bestFit="1" customWidth="1"/>
    <col min="7934" max="7934" width="12.3984375" style="21" bestFit="1" customWidth="1"/>
    <col min="7935" max="7936" width="13.86328125" style="21" bestFit="1" customWidth="1"/>
    <col min="7937" max="7937" width="14.86328125" style="21" bestFit="1" customWidth="1"/>
    <col min="7938" max="7938" width="12.1328125" style="21" bestFit="1" customWidth="1"/>
    <col min="7939" max="7939" width="12.3984375" style="21" bestFit="1" customWidth="1"/>
    <col min="7940" max="7941" width="13.86328125" style="21" bestFit="1" customWidth="1"/>
    <col min="7942" max="7942" width="14.86328125" style="21" bestFit="1" customWidth="1"/>
    <col min="7943" max="8181" width="9.06640625" style="21"/>
    <col min="8182" max="8182" width="15.3984375" style="21" bestFit="1" customWidth="1"/>
    <col min="8183" max="8183" width="11.1328125" style="21" bestFit="1" customWidth="1"/>
    <col min="8184" max="8184" width="14.59765625" style="21" bestFit="1" customWidth="1"/>
    <col min="8185" max="8185" width="17.3984375" style="21" bestFit="1" customWidth="1"/>
    <col min="8186" max="8186" width="17.59765625" style="21" bestFit="1" customWidth="1"/>
    <col min="8187" max="8187" width="14.73046875" style="21" bestFit="1" customWidth="1"/>
    <col min="8188" max="8188" width="14.3984375" style="21" bestFit="1" customWidth="1"/>
    <col min="8189" max="8189" width="12.1328125" style="21" bestFit="1" customWidth="1"/>
    <col min="8190" max="8190" width="12.3984375" style="21" bestFit="1" customWidth="1"/>
    <col min="8191" max="8192" width="13.86328125" style="21" bestFit="1" customWidth="1"/>
    <col min="8193" max="8193" width="14.86328125" style="21" bestFit="1" customWidth="1"/>
    <col min="8194" max="8194" width="12.1328125" style="21" bestFit="1" customWidth="1"/>
    <col min="8195" max="8195" width="12.3984375" style="21" bestFit="1" customWidth="1"/>
    <col min="8196" max="8197" width="13.86328125" style="21" bestFit="1" customWidth="1"/>
    <col min="8198" max="8198" width="14.86328125" style="21" bestFit="1" customWidth="1"/>
    <col min="8199" max="8437" width="9.06640625" style="21"/>
    <col min="8438" max="8438" width="15.3984375" style="21" bestFit="1" customWidth="1"/>
    <col min="8439" max="8439" width="11.1328125" style="21" bestFit="1" customWidth="1"/>
    <col min="8440" max="8440" width="14.59765625" style="21" bestFit="1" customWidth="1"/>
    <col min="8441" max="8441" width="17.3984375" style="21" bestFit="1" customWidth="1"/>
    <col min="8442" max="8442" width="17.59765625" style="21" bestFit="1" customWidth="1"/>
    <col min="8443" max="8443" width="14.73046875" style="21" bestFit="1" customWidth="1"/>
    <col min="8444" max="8444" width="14.3984375" style="21" bestFit="1" customWidth="1"/>
    <col min="8445" max="8445" width="12.1328125" style="21" bestFit="1" customWidth="1"/>
    <col min="8446" max="8446" width="12.3984375" style="21" bestFit="1" customWidth="1"/>
    <col min="8447" max="8448" width="13.86328125" style="21" bestFit="1" customWidth="1"/>
    <col min="8449" max="8449" width="14.86328125" style="21" bestFit="1" customWidth="1"/>
    <col min="8450" max="8450" width="12.1328125" style="21" bestFit="1" customWidth="1"/>
    <col min="8451" max="8451" width="12.3984375" style="21" bestFit="1" customWidth="1"/>
    <col min="8452" max="8453" width="13.86328125" style="21" bestFit="1" customWidth="1"/>
    <col min="8454" max="8454" width="14.86328125" style="21" bestFit="1" customWidth="1"/>
    <col min="8455" max="8693" width="9.06640625" style="21"/>
    <col min="8694" max="8694" width="15.3984375" style="21" bestFit="1" customWidth="1"/>
    <col min="8695" max="8695" width="11.1328125" style="21" bestFit="1" customWidth="1"/>
    <col min="8696" max="8696" width="14.59765625" style="21" bestFit="1" customWidth="1"/>
    <col min="8697" max="8697" width="17.3984375" style="21" bestFit="1" customWidth="1"/>
    <col min="8698" max="8698" width="17.59765625" style="21" bestFit="1" customWidth="1"/>
    <col min="8699" max="8699" width="14.73046875" style="21" bestFit="1" customWidth="1"/>
    <col min="8700" max="8700" width="14.3984375" style="21" bestFit="1" customWidth="1"/>
    <col min="8701" max="8701" width="12.1328125" style="21" bestFit="1" customWidth="1"/>
    <col min="8702" max="8702" width="12.3984375" style="21" bestFit="1" customWidth="1"/>
    <col min="8703" max="8704" width="13.86328125" style="21" bestFit="1" customWidth="1"/>
    <col min="8705" max="8705" width="14.86328125" style="21" bestFit="1" customWidth="1"/>
    <col min="8706" max="8706" width="12.1328125" style="21" bestFit="1" customWidth="1"/>
    <col min="8707" max="8707" width="12.3984375" style="21" bestFit="1" customWidth="1"/>
    <col min="8708" max="8709" width="13.86328125" style="21" bestFit="1" customWidth="1"/>
    <col min="8710" max="8710" width="14.86328125" style="21" bestFit="1" customWidth="1"/>
    <col min="8711" max="8949" width="9.06640625" style="21"/>
    <col min="8950" max="8950" width="15.3984375" style="21" bestFit="1" customWidth="1"/>
    <col min="8951" max="8951" width="11.1328125" style="21" bestFit="1" customWidth="1"/>
    <col min="8952" max="8952" width="14.59765625" style="21" bestFit="1" customWidth="1"/>
    <col min="8953" max="8953" width="17.3984375" style="21" bestFit="1" customWidth="1"/>
    <col min="8954" max="8954" width="17.59765625" style="21" bestFit="1" customWidth="1"/>
    <col min="8955" max="8955" width="14.73046875" style="21" bestFit="1" customWidth="1"/>
    <col min="8956" max="8956" width="14.3984375" style="21" bestFit="1" customWidth="1"/>
    <col min="8957" max="8957" width="12.1328125" style="21" bestFit="1" customWidth="1"/>
    <col min="8958" max="8958" width="12.3984375" style="21" bestFit="1" customWidth="1"/>
    <col min="8959" max="8960" width="13.86328125" style="21" bestFit="1" customWidth="1"/>
    <col min="8961" max="8961" width="14.86328125" style="21" bestFit="1" customWidth="1"/>
    <col min="8962" max="8962" width="12.1328125" style="21" bestFit="1" customWidth="1"/>
    <col min="8963" max="8963" width="12.3984375" style="21" bestFit="1" customWidth="1"/>
    <col min="8964" max="8965" width="13.86328125" style="21" bestFit="1" customWidth="1"/>
    <col min="8966" max="8966" width="14.86328125" style="21" bestFit="1" customWidth="1"/>
    <col min="8967" max="9205" width="9.06640625" style="21"/>
    <col min="9206" max="9206" width="15.3984375" style="21" bestFit="1" customWidth="1"/>
    <col min="9207" max="9207" width="11.1328125" style="21" bestFit="1" customWidth="1"/>
    <col min="9208" max="9208" width="14.59765625" style="21" bestFit="1" customWidth="1"/>
    <col min="9209" max="9209" width="17.3984375" style="21" bestFit="1" customWidth="1"/>
    <col min="9210" max="9210" width="17.59765625" style="21" bestFit="1" customWidth="1"/>
    <col min="9211" max="9211" width="14.73046875" style="21" bestFit="1" customWidth="1"/>
    <col min="9212" max="9212" width="14.3984375" style="21" bestFit="1" customWidth="1"/>
    <col min="9213" max="9213" width="12.1328125" style="21" bestFit="1" customWidth="1"/>
    <col min="9214" max="9214" width="12.3984375" style="21" bestFit="1" customWidth="1"/>
    <col min="9215" max="9216" width="13.86328125" style="21" bestFit="1" customWidth="1"/>
    <col min="9217" max="9217" width="14.86328125" style="21" bestFit="1" customWidth="1"/>
    <col min="9218" max="9218" width="12.1328125" style="21" bestFit="1" customWidth="1"/>
    <col min="9219" max="9219" width="12.3984375" style="21" bestFit="1" customWidth="1"/>
    <col min="9220" max="9221" width="13.86328125" style="21" bestFit="1" customWidth="1"/>
    <col min="9222" max="9222" width="14.86328125" style="21" bestFit="1" customWidth="1"/>
    <col min="9223" max="9461" width="9.06640625" style="21"/>
    <col min="9462" max="9462" width="15.3984375" style="21" bestFit="1" customWidth="1"/>
    <col min="9463" max="9463" width="11.1328125" style="21" bestFit="1" customWidth="1"/>
    <col min="9464" max="9464" width="14.59765625" style="21" bestFit="1" customWidth="1"/>
    <col min="9465" max="9465" width="17.3984375" style="21" bestFit="1" customWidth="1"/>
    <col min="9466" max="9466" width="17.59765625" style="21" bestFit="1" customWidth="1"/>
    <col min="9467" max="9467" width="14.73046875" style="21" bestFit="1" customWidth="1"/>
    <col min="9468" max="9468" width="14.3984375" style="21" bestFit="1" customWidth="1"/>
    <col min="9469" max="9469" width="12.1328125" style="21" bestFit="1" customWidth="1"/>
    <col min="9470" max="9470" width="12.3984375" style="21" bestFit="1" customWidth="1"/>
    <col min="9471" max="9472" width="13.86328125" style="21" bestFit="1" customWidth="1"/>
    <col min="9473" max="9473" width="14.86328125" style="21" bestFit="1" customWidth="1"/>
    <col min="9474" max="9474" width="12.1328125" style="21" bestFit="1" customWidth="1"/>
    <col min="9475" max="9475" width="12.3984375" style="21" bestFit="1" customWidth="1"/>
    <col min="9476" max="9477" width="13.86328125" style="21" bestFit="1" customWidth="1"/>
    <col min="9478" max="9478" width="14.86328125" style="21" bestFit="1" customWidth="1"/>
    <col min="9479" max="9717" width="9.06640625" style="21"/>
    <col min="9718" max="9718" width="15.3984375" style="21" bestFit="1" customWidth="1"/>
    <col min="9719" max="9719" width="11.1328125" style="21" bestFit="1" customWidth="1"/>
    <col min="9720" max="9720" width="14.59765625" style="21" bestFit="1" customWidth="1"/>
    <col min="9721" max="9721" width="17.3984375" style="21" bestFit="1" customWidth="1"/>
    <col min="9722" max="9722" width="17.59765625" style="21" bestFit="1" customWidth="1"/>
    <col min="9723" max="9723" width="14.73046875" style="21" bestFit="1" customWidth="1"/>
    <col min="9724" max="9724" width="14.3984375" style="21" bestFit="1" customWidth="1"/>
    <col min="9725" max="9725" width="12.1328125" style="21" bestFit="1" customWidth="1"/>
    <col min="9726" max="9726" width="12.3984375" style="21" bestFit="1" customWidth="1"/>
    <col min="9727" max="9728" width="13.86328125" style="21" bestFit="1" customWidth="1"/>
    <col min="9729" max="9729" width="14.86328125" style="21" bestFit="1" customWidth="1"/>
    <col min="9730" max="9730" width="12.1328125" style="21" bestFit="1" customWidth="1"/>
    <col min="9731" max="9731" width="12.3984375" style="21" bestFit="1" customWidth="1"/>
    <col min="9732" max="9733" width="13.86328125" style="21" bestFit="1" customWidth="1"/>
    <col min="9734" max="9734" width="14.86328125" style="21" bestFit="1" customWidth="1"/>
    <col min="9735" max="9973" width="9.06640625" style="21"/>
    <col min="9974" max="9974" width="15.3984375" style="21" bestFit="1" customWidth="1"/>
    <col min="9975" max="9975" width="11.1328125" style="21" bestFit="1" customWidth="1"/>
    <col min="9976" max="9976" width="14.59765625" style="21" bestFit="1" customWidth="1"/>
    <col min="9977" max="9977" width="17.3984375" style="21" bestFit="1" customWidth="1"/>
    <col min="9978" max="9978" width="17.59765625" style="21" bestFit="1" customWidth="1"/>
    <col min="9979" max="9979" width="14.73046875" style="21" bestFit="1" customWidth="1"/>
    <col min="9980" max="9980" width="14.3984375" style="21" bestFit="1" customWidth="1"/>
    <col min="9981" max="9981" width="12.1328125" style="21" bestFit="1" customWidth="1"/>
    <col min="9982" max="9982" width="12.3984375" style="21" bestFit="1" customWidth="1"/>
    <col min="9983" max="9984" width="13.86328125" style="21" bestFit="1" customWidth="1"/>
    <col min="9985" max="9985" width="14.86328125" style="21" bestFit="1" customWidth="1"/>
    <col min="9986" max="9986" width="12.1328125" style="21" bestFit="1" customWidth="1"/>
    <col min="9987" max="9987" width="12.3984375" style="21" bestFit="1" customWidth="1"/>
    <col min="9988" max="9989" width="13.86328125" style="21" bestFit="1" customWidth="1"/>
    <col min="9990" max="9990" width="14.86328125" style="21" bestFit="1" customWidth="1"/>
    <col min="9991" max="10229" width="9.06640625" style="21"/>
    <col min="10230" max="10230" width="15.3984375" style="21" bestFit="1" customWidth="1"/>
    <col min="10231" max="10231" width="11.1328125" style="21" bestFit="1" customWidth="1"/>
    <col min="10232" max="10232" width="14.59765625" style="21" bestFit="1" customWidth="1"/>
    <col min="10233" max="10233" width="17.3984375" style="21" bestFit="1" customWidth="1"/>
    <col min="10234" max="10234" width="17.59765625" style="21" bestFit="1" customWidth="1"/>
    <col min="10235" max="10235" width="14.73046875" style="21" bestFit="1" customWidth="1"/>
    <col min="10236" max="10236" width="14.3984375" style="21" bestFit="1" customWidth="1"/>
    <col min="10237" max="10237" width="12.1328125" style="21" bestFit="1" customWidth="1"/>
    <col min="10238" max="10238" width="12.3984375" style="21" bestFit="1" customWidth="1"/>
    <col min="10239" max="10240" width="13.86328125" style="21" bestFit="1" customWidth="1"/>
    <col min="10241" max="10241" width="14.86328125" style="21" bestFit="1" customWidth="1"/>
    <col min="10242" max="10242" width="12.1328125" style="21" bestFit="1" customWidth="1"/>
    <col min="10243" max="10243" width="12.3984375" style="21" bestFit="1" customWidth="1"/>
    <col min="10244" max="10245" width="13.86328125" style="21" bestFit="1" customWidth="1"/>
    <col min="10246" max="10246" width="14.86328125" style="21" bestFit="1" customWidth="1"/>
    <col min="10247" max="10485" width="9.06640625" style="21"/>
    <col min="10486" max="10486" width="15.3984375" style="21" bestFit="1" customWidth="1"/>
    <col min="10487" max="10487" width="11.1328125" style="21" bestFit="1" customWidth="1"/>
    <col min="10488" max="10488" width="14.59765625" style="21" bestFit="1" customWidth="1"/>
    <col min="10489" max="10489" width="17.3984375" style="21" bestFit="1" customWidth="1"/>
    <col min="10490" max="10490" width="17.59765625" style="21" bestFit="1" customWidth="1"/>
    <col min="10491" max="10491" width="14.73046875" style="21" bestFit="1" customWidth="1"/>
    <col min="10492" max="10492" width="14.3984375" style="21" bestFit="1" customWidth="1"/>
    <col min="10493" max="10493" width="12.1328125" style="21" bestFit="1" customWidth="1"/>
    <col min="10494" max="10494" width="12.3984375" style="21" bestFit="1" customWidth="1"/>
    <col min="10495" max="10496" width="13.86328125" style="21" bestFit="1" customWidth="1"/>
    <col min="10497" max="10497" width="14.86328125" style="21" bestFit="1" customWidth="1"/>
    <col min="10498" max="10498" width="12.1328125" style="21" bestFit="1" customWidth="1"/>
    <col min="10499" max="10499" width="12.3984375" style="21" bestFit="1" customWidth="1"/>
    <col min="10500" max="10501" width="13.86328125" style="21" bestFit="1" customWidth="1"/>
    <col min="10502" max="10502" width="14.86328125" style="21" bestFit="1" customWidth="1"/>
    <col min="10503" max="10741" width="9.06640625" style="21"/>
    <col min="10742" max="10742" width="15.3984375" style="21" bestFit="1" customWidth="1"/>
    <col min="10743" max="10743" width="11.1328125" style="21" bestFit="1" customWidth="1"/>
    <col min="10744" max="10744" width="14.59765625" style="21" bestFit="1" customWidth="1"/>
    <col min="10745" max="10745" width="17.3984375" style="21" bestFit="1" customWidth="1"/>
    <col min="10746" max="10746" width="17.59765625" style="21" bestFit="1" customWidth="1"/>
    <col min="10747" max="10747" width="14.73046875" style="21" bestFit="1" customWidth="1"/>
    <col min="10748" max="10748" width="14.3984375" style="21" bestFit="1" customWidth="1"/>
    <col min="10749" max="10749" width="12.1328125" style="21" bestFit="1" customWidth="1"/>
    <col min="10750" max="10750" width="12.3984375" style="21" bestFit="1" customWidth="1"/>
    <col min="10751" max="10752" width="13.86328125" style="21" bestFit="1" customWidth="1"/>
    <col min="10753" max="10753" width="14.86328125" style="21" bestFit="1" customWidth="1"/>
    <col min="10754" max="10754" width="12.1328125" style="21" bestFit="1" customWidth="1"/>
    <col min="10755" max="10755" width="12.3984375" style="21" bestFit="1" customWidth="1"/>
    <col min="10756" max="10757" width="13.86328125" style="21" bestFit="1" customWidth="1"/>
    <col min="10758" max="10758" width="14.86328125" style="21" bestFit="1" customWidth="1"/>
    <col min="10759" max="10997" width="9.06640625" style="21"/>
    <col min="10998" max="10998" width="15.3984375" style="21" bestFit="1" customWidth="1"/>
    <col min="10999" max="10999" width="11.1328125" style="21" bestFit="1" customWidth="1"/>
    <col min="11000" max="11000" width="14.59765625" style="21" bestFit="1" customWidth="1"/>
    <col min="11001" max="11001" width="17.3984375" style="21" bestFit="1" customWidth="1"/>
    <col min="11002" max="11002" width="17.59765625" style="21" bestFit="1" customWidth="1"/>
    <col min="11003" max="11003" width="14.73046875" style="21" bestFit="1" customWidth="1"/>
    <col min="11004" max="11004" width="14.3984375" style="21" bestFit="1" customWidth="1"/>
    <col min="11005" max="11005" width="12.1328125" style="21" bestFit="1" customWidth="1"/>
    <col min="11006" max="11006" width="12.3984375" style="21" bestFit="1" customWidth="1"/>
    <col min="11007" max="11008" width="13.86328125" style="21" bestFit="1" customWidth="1"/>
    <col min="11009" max="11009" width="14.86328125" style="21" bestFit="1" customWidth="1"/>
    <col min="11010" max="11010" width="12.1328125" style="21" bestFit="1" customWidth="1"/>
    <col min="11011" max="11011" width="12.3984375" style="21" bestFit="1" customWidth="1"/>
    <col min="11012" max="11013" width="13.86328125" style="21" bestFit="1" customWidth="1"/>
    <col min="11014" max="11014" width="14.86328125" style="21" bestFit="1" customWidth="1"/>
    <col min="11015" max="11253" width="9.06640625" style="21"/>
    <col min="11254" max="11254" width="15.3984375" style="21" bestFit="1" customWidth="1"/>
    <col min="11255" max="11255" width="11.1328125" style="21" bestFit="1" customWidth="1"/>
    <col min="11256" max="11256" width="14.59765625" style="21" bestFit="1" customWidth="1"/>
    <col min="11257" max="11257" width="17.3984375" style="21" bestFit="1" customWidth="1"/>
    <col min="11258" max="11258" width="17.59765625" style="21" bestFit="1" customWidth="1"/>
    <col min="11259" max="11259" width="14.73046875" style="21" bestFit="1" customWidth="1"/>
    <col min="11260" max="11260" width="14.3984375" style="21" bestFit="1" customWidth="1"/>
    <col min="11261" max="11261" width="12.1328125" style="21" bestFit="1" customWidth="1"/>
    <col min="11262" max="11262" width="12.3984375" style="21" bestFit="1" customWidth="1"/>
    <col min="11263" max="11264" width="13.86328125" style="21" bestFit="1" customWidth="1"/>
    <col min="11265" max="11265" width="14.86328125" style="21" bestFit="1" customWidth="1"/>
    <col min="11266" max="11266" width="12.1328125" style="21" bestFit="1" customWidth="1"/>
    <col min="11267" max="11267" width="12.3984375" style="21" bestFit="1" customWidth="1"/>
    <col min="11268" max="11269" width="13.86328125" style="21" bestFit="1" customWidth="1"/>
    <col min="11270" max="11270" width="14.86328125" style="21" bestFit="1" customWidth="1"/>
    <col min="11271" max="11509" width="9.06640625" style="21"/>
    <col min="11510" max="11510" width="15.3984375" style="21" bestFit="1" customWidth="1"/>
    <col min="11511" max="11511" width="11.1328125" style="21" bestFit="1" customWidth="1"/>
    <col min="11512" max="11512" width="14.59765625" style="21" bestFit="1" customWidth="1"/>
    <col min="11513" max="11513" width="17.3984375" style="21" bestFit="1" customWidth="1"/>
    <col min="11514" max="11514" width="17.59765625" style="21" bestFit="1" customWidth="1"/>
    <col min="11515" max="11515" width="14.73046875" style="21" bestFit="1" customWidth="1"/>
    <col min="11516" max="11516" width="14.3984375" style="21" bestFit="1" customWidth="1"/>
    <col min="11517" max="11517" width="12.1328125" style="21" bestFit="1" customWidth="1"/>
    <col min="11518" max="11518" width="12.3984375" style="21" bestFit="1" customWidth="1"/>
    <col min="11519" max="11520" width="13.86328125" style="21" bestFit="1" customWidth="1"/>
    <col min="11521" max="11521" width="14.86328125" style="21" bestFit="1" customWidth="1"/>
    <col min="11522" max="11522" width="12.1328125" style="21" bestFit="1" customWidth="1"/>
    <col min="11523" max="11523" width="12.3984375" style="21" bestFit="1" customWidth="1"/>
    <col min="11524" max="11525" width="13.86328125" style="21" bestFit="1" customWidth="1"/>
    <col min="11526" max="11526" width="14.86328125" style="21" bestFit="1" customWidth="1"/>
    <col min="11527" max="11765" width="9.06640625" style="21"/>
    <col min="11766" max="11766" width="15.3984375" style="21" bestFit="1" customWidth="1"/>
    <col min="11767" max="11767" width="11.1328125" style="21" bestFit="1" customWidth="1"/>
    <col min="11768" max="11768" width="14.59765625" style="21" bestFit="1" customWidth="1"/>
    <col min="11769" max="11769" width="17.3984375" style="21" bestFit="1" customWidth="1"/>
    <col min="11770" max="11770" width="17.59765625" style="21" bestFit="1" customWidth="1"/>
    <col min="11771" max="11771" width="14.73046875" style="21" bestFit="1" customWidth="1"/>
    <col min="11772" max="11772" width="14.3984375" style="21" bestFit="1" customWidth="1"/>
    <col min="11773" max="11773" width="12.1328125" style="21" bestFit="1" customWidth="1"/>
    <col min="11774" max="11774" width="12.3984375" style="21" bestFit="1" customWidth="1"/>
    <col min="11775" max="11776" width="13.86328125" style="21" bestFit="1" customWidth="1"/>
    <col min="11777" max="11777" width="14.86328125" style="21" bestFit="1" customWidth="1"/>
    <col min="11778" max="11778" width="12.1328125" style="21" bestFit="1" customWidth="1"/>
    <col min="11779" max="11779" width="12.3984375" style="21" bestFit="1" customWidth="1"/>
    <col min="11780" max="11781" width="13.86328125" style="21" bestFit="1" customWidth="1"/>
    <col min="11782" max="11782" width="14.86328125" style="21" bestFit="1" customWidth="1"/>
    <col min="11783" max="12021" width="9.06640625" style="21"/>
    <col min="12022" max="12022" width="15.3984375" style="21" bestFit="1" customWidth="1"/>
    <col min="12023" max="12023" width="11.1328125" style="21" bestFit="1" customWidth="1"/>
    <col min="12024" max="12024" width="14.59765625" style="21" bestFit="1" customWidth="1"/>
    <col min="12025" max="12025" width="17.3984375" style="21" bestFit="1" customWidth="1"/>
    <col min="12026" max="12026" width="17.59765625" style="21" bestFit="1" customWidth="1"/>
    <col min="12027" max="12027" width="14.73046875" style="21" bestFit="1" customWidth="1"/>
    <col min="12028" max="12028" width="14.3984375" style="21" bestFit="1" customWidth="1"/>
    <col min="12029" max="12029" width="12.1328125" style="21" bestFit="1" customWidth="1"/>
    <col min="12030" max="12030" width="12.3984375" style="21" bestFit="1" customWidth="1"/>
    <col min="12031" max="12032" width="13.86328125" style="21" bestFit="1" customWidth="1"/>
    <col min="12033" max="12033" width="14.86328125" style="21" bestFit="1" customWidth="1"/>
    <col min="12034" max="12034" width="12.1328125" style="21" bestFit="1" customWidth="1"/>
    <col min="12035" max="12035" width="12.3984375" style="21" bestFit="1" customWidth="1"/>
    <col min="12036" max="12037" width="13.86328125" style="21" bestFit="1" customWidth="1"/>
    <col min="12038" max="12038" width="14.86328125" style="21" bestFit="1" customWidth="1"/>
    <col min="12039" max="12277" width="9.06640625" style="21"/>
    <col min="12278" max="12278" width="15.3984375" style="21" bestFit="1" customWidth="1"/>
    <col min="12279" max="12279" width="11.1328125" style="21" bestFit="1" customWidth="1"/>
    <col min="12280" max="12280" width="14.59765625" style="21" bestFit="1" customWidth="1"/>
    <col min="12281" max="12281" width="17.3984375" style="21" bestFit="1" customWidth="1"/>
    <col min="12282" max="12282" width="17.59765625" style="21" bestFit="1" customWidth="1"/>
    <col min="12283" max="12283" width="14.73046875" style="21" bestFit="1" customWidth="1"/>
    <col min="12284" max="12284" width="14.3984375" style="21" bestFit="1" customWidth="1"/>
    <col min="12285" max="12285" width="12.1328125" style="21" bestFit="1" customWidth="1"/>
    <col min="12286" max="12286" width="12.3984375" style="21" bestFit="1" customWidth="1"/>
    <col min="12287" max="12288" width="13.86328125" style="21" bestFit="1" customWidth="1"/>
    <col min="12289" max="12289" width="14.86328125" style="21" bestFit="1" customWidth="1"/>
    <col min="12290" max="12290" width="12.1328125" style="21" bestFit="1" customWidth="1"/>
    <col min="12291" max="12291" width="12.3984375" style="21" bestFit="1" customWidth="1"/>
    <col min="12292" max="12293" width="13.86328125" style="21" bestFit="1" customWidth="1"/>
    <col min="12294" max="12294" width="14.86328125" style="21" bestFit="1" customWidth="1"/>
    <col min="12295" max="12533" width="9.06640625" style="21"/>
    <col min="12534" max="12534" width="15.3984375" style="21" bestFit="1" customWidth="1"/>
    <col min="12535" max="12535" width="11.1328125" style="21" bestFit="1" customWidth="1"/>
    <col min="12536" max="12536" width="14.59765625" style="21" bestFit="1" customWidth="1"/>
    <col min="12537" max="12537" width="17.3984375" style="21" bestFit="1" customWidth="1"/>
    <col min="12538" max="12538" width="17.59765625" style="21" bestFit="1" customWidth="1"/>
    <col min="12539" max="12539" width="14.73046875" style="21" bestFit="1" customWidth="1"/>
    <col min="12540" max="12540" width="14.3984375" style="21" bestFit="1" customWidth="1"/>
    <col min="12541" max="12541" width="12.1328125" style="21" bestFit="1" customWidth="1"/>
    <col min="12542" max="12542" width="12.3984375" style="21" bestFit="1" customWidth="1"/>
    <col min="12543" max="12544" width="13.86328125" style="21" bestFit="1" customWidth="1"/>
    <col min="12545" max="12545" width="14.86328125" style="21" bestFit="1" customWidth="1"/>
    <col min="12546" max="12546" width="12.1328125" style="21" bestFit="1" customWidth="1"/>
    <col min="12547" max="12547" width="12.3984375" style="21" bestFit="1" customWidth="1"/>
    <col min="12548" max="12549" width="13.86328125" style="21" bestFit="1" customWidth="1"/>
    <col min="12550" max="12550" width="14.86328125" style="21" bestFit="1" customWidth="1"/>
    <col min="12551" max="12789" width="9.06640625" style="21"/>
    <col min="12790" max="12790" width="15.3984375" style="21" bestFit="1" customWidth="1"/>
    <col min="12791" max="12791" width="11.1328125" style="21" bestFit="1" customWidth="1"/>
    <col min="12792" max="12792" width="14.59765625" style="21" bestFit="1" customWidth="1"/>
    <col min="12793" max="12793" width="17.3984375" style="21" bestFit="1" customWidth="1"/>
    <col min="12794" max="12794" width="17.59765625" style="21" bestFit="1" customWidth="1"/>
    <col min="12795" max="12795" width="14.73046875" style="21" bestFit="1" customWidth="1"/>
    <col min="12796" max="12796" width="14.3984375" style="21" bestFit="1" customWidth="1"/>
    <col min="12797" max="12797" width="12.1328125" style="21" bestFit="1" customWidth="1"/>
    <col min="12798" max="12798" width="12.3984375" style="21" bestFit="1" customWidth="1"/>
    <col min="12799" max="12800" width="13.86328125" style="21" bestFit="1" customWidth="1"/>
    <col min="12801" max="12801" width="14.86328125" style="21" bestFit="1" customWidth="1"/>
    <col min="12802" max="12802" width="12.1328125" style="21" bestFit="1" customWidth="1"/>
    <col min="12803" max="12803" width="12.3984375" style="21" bestFit="1" customWidth="1"/>
    <col min="12804" max="12805" width="13.86328125" style="21" bestFit="1" customWidth="1"/>
    <col min="12806" max="12806" width="14.86328125" style="21" bestFit="1" customWidth="1"/>
    <col min="12807" max="13045" width="9.06640625" style="21"/>
    <col min="13046" max="13046" width="15.3984375" style="21" bestFit="1" customWidth="1"/>
    <col min="13047" max="13047" width="11.1328125" style="21" bestFit="1" customWidth="1"/>
    <col min="13048" max="13048" width="14.59765625" style="21" bestFit="1" customWidth="1"/>
    <col min="13049" max="13049" width="17.3984375" style="21" bestFit="1" customWidth="1"/>
    <col min="13050" max="13050" width="17.59765625" style="21" bestFit="1" customWidth="1"/>
    <col min="13051" max="13051" width="14.73046875" style="21" bestFit="1" customWidth="1"/>
    <col min="13052" max="13052" width="14.3984375" style="21" bestFit="1" customWidth="1"/>
    <col min="13053" max="13053" width="12.1328125" style="21" bestFit="1" customWidth="1"/>
    <col min="13054" max="13054" width="12.3984375" style="21" bestFit="1" customWidth="1"/>
    <col min="13055" max="13056" width="13.86328125" style="21" bestFit="1" customWidth="1"/>
    <col min="13057" max="13057" width="14.86328125" style="21" bestFit="1" customWidth="1"/>
    <col min="13058" max="13058" width="12.1328125" style="21" bestFit="1" customWidth="1"/>
    <col min="13059" max="13059" width="12.3984375" style="21" bestFit="1" customWidth="1"/>
    <col min="13060" max="13061" width="13.86328125" style="21" bestFit="1" customWidth="1"/>
    <col min="13062" max="13062" width="14.86328125" style="21" bestFit="1" customWidth="1"/>
    <col min="13063" max="13301" width="9.06640625" style="21"/>
    <col min="13302" max="13302" width="15.3984375" style="21" bestFit="1" customWidth="1"/>
    <col min="13303" max="13303" width="11.1328125" style="21" bestFit="1" customWidth="1"/>
    <col min="13304" max="13304" width="14.59765625" style="21" bestFit="1" customWidth="1"/>
    <col min="13305" max="13305" width="17.3984375" style="21" bestFit="1" customWidth="1"/>
    <col min="13306" max="13306" width="17.59765625" style="21" bestFit="1" customWidth="1"/>
    <col min="13307" max="13307" width="14.73046875" style="21" bestFit="1" customWidth="1"/>
    <col min="13308" max="13308" width="14.3984375" style="21" bestFit="1" customWidth="1"/>
    <col min="13309" max="13309" width="12.1328125" style="21" bestFit="1" customWidth="1"/>
    <col min="13310" max="13310" width="12.3984375" style="21" bestFit="1" customWidth="1"/>
    <col min="13311" max="13312" width="13.86328125" style="21" bestFit="1" customWidth="1"/>
    <col min="13313" max="13313" width="14.86328125" style="21" bestFit="1" customWidth="1"/>
    <col min="13314" max="13314" width="12.1328125" style="21" bestFit="1" customWidth="1"/>
    <col min="13315" max="13315" width="12.3984375" style="21" bestFit="1" customWidth="1"/>
    <col min="13316" max="13317" width="13.86328125" style="21" bestFit="1" customWidth="1"/>
    <col min="13318" max="13318" width="14.86328125" style="21" bestFit="1" customWidth="1"/>
    <col min="13319" max="13557" width="9.06640625" style="21"/>
    <col min="13558" max="13558" width="15.3984375" style="21" bestFit="1" customWidth="1"/>
    <col min="13559" max="13559" width="11.1328125" style="21" bestFit="1" customWidth="1"/>
    <col min="13560" max="13560" width="14.59765625" style="21" bestFit="1" customWidth="1"/>
    <col min="13561" max="13561" width="17.3984375" style="21" bestFit="1" customWidth="1"/>
    <col min="13562" max="13562" width="17.59765625" style="21" bestFit="1" customWidth="1"/>
    <col min="13563" max="13563" width="14.73046875" style="21" bestFit="1" customWidth="1"/>
    <col min="13564" max="13564" width="14.3984375" style="21" bestFit="1" customWidth="1"/>
    <col min="13565" max="13565" width="12.1328125" style="21" bestFit="1" customWidth="1"/>
    <col min="13566" max="13566" width="12.3984375" style="21" bestFit="1" customWidth="1"/>
    <col min="13567" max="13568" width="13.86328125" style="21" bestFit="1" customWidth="1"/>
    <col min="13569" max="13569" width="14.86328125" style="21" bestFit="1" customWidth="1"/>
    <col min="13570" max="13570" width="12.1328125" style="21" bestFit="1" customWidth="1"/>
    <col min="13571" max="13571" width="12.3984375" style="21" bestFit="1" customWidth="1"/>
    <col min="13572" max="13573" width="13.86328125" style="21" bestFit="1" customWidth="1"/>
    <col min="13574" max="13574" width="14.86328125" style="21" bestFit="1" customWidth="1"/>
    <col min="13575" max="13813" width="9.06640625" style="21"/>
    <col min="13814" max="13814" width="15.3984375" style="21" bestFit="1" customWidth="1"/>
    <col min="13815" max="13815" width="11.1328125" style="21" bestFit="1" customWidth="1"/>
    <col min="13816" max="13816" width="14.59765625" style="21" bestFit="1" customWidth="1"/>
    <col min="13817" max="13817" width="17.3984375" style="21" bestFit="1" customWidth="1"/>
    <col min="13818" max="13818" width="17.59765625" style="21" bestFit="1" customWidth="1"/>
    <col min="13819" max="13819" width="14.73046875" style="21" bestFit="1" customWidth="1"/>
    <col min="13820" max="13820" width="14.3984375" style="21" bestFit="1" customWidth="1"/>
    <col min="13821" max="13821" width="12.1328125" style="21" bestFit="1" customWidth="1"/>
    <col min="13822" max="13822" width="12.3984375" style="21" bestFit="1" customWidth="1"/>
    <col min="13823" max="13824" width="13.86328125" style="21" bestFit="1" customWidth="1"/>
    <col min="13825" max="13825" width="14.86328125" style="21" bestFit="1" customWidth="1"/>
    <col min="13826" max="13826" width="12.1328125" style="21" bestFit="1" customWidth="1"/>
    <col min="13827" max="13827" width="12.3984375" style="21" bestFit="1" customWidth="1"/>
    <col min="13828" max="13829" width="13.86328125" style="21" bestFit="1" customWidth="1"/>
    <col min="13830" max="13830" width="14.86328125" style="21" bestFit="1" customWidth="1"/>
    <col min="13831" max="14069" width="9.06640625" style="21"/>
    <col min="14070" max="14070" width="15.3984375" style="21" bestFit="1" customWidth="1"/>
    <col min="14071" max="14071" width="11.1328125" style="21" bestFit="1" customWidth="1"/>
    <col min="14072" max="14072" width="14.59765625" style="21" bestFit="1" customWidth="1"/>
    <col min="14073" max="14073" width="17.3984375" style="21" bestFit="1" customWidth="1"/>
    <col min="14074" max="14074" width="17.59765625" style="21" bestFit="1" customWidth="1"/>
    <col min="14075" max="14075" width="14.73046875" style="21" bestFit="1" customWidth="1"/>
    <col min="14076" max="14076" width="14.3984375" style="21" bestFit="1" customWidth="1"/>
    <col min="14077" max="14077" width="12.1328125" style="21" bestFit="1" customWidth="1"/>
    <col min="14078" max="14078" width="12.3984375" style="21" bestFit="1" customWidth="1"/>
    <col min="14079" max="14080" width="13.86328125" style="21" bestFit="1" customWidth="1"/>
    <col min="14081" max="14081" width="14.86328125" style="21" bestFit="1" customWidth="1"/>
    <col min="14082" max="14082" width="12.1328125" style="21" bestFit="1" customWidth="1"/>
    <col min="14083" max="14083" width="12.3984375" style="21" bestFit="1" customWidth="1"/>
    <col min="14084" max="14085" width="13.86328125" style="21" bestFit="1" customWidth="1"/>
    <col min="14086" max="14086" width="14.86328125" style="21" bestFit="1" customWidth="1"/>
    <col min="14087" max="14325" width="9.06640625" style="21"/>
    <col min="14326" max="14326" width="15.3984375" style="21" bestFit="1" customWidth="1"/>
    <col min="14327" max="14327" width="11.1328125" style="21" bestFit="1" customWidth="1"/>
    <col min="14328" max="14328" width="14.59765625" style="21" bestFit="1" customWidth="1"/>
    <col min="14329" max="14329" width="17.3984375" style="21" bestFit="1" customWidth="1"/>
    <col min="14330" max="14330" width="17.59765625" style="21" bestFit="1" customWidth="1"/>
    <col min="14331" max="14331" width="14.73046875" style="21" bestFit="1" customWidth="1"/>
    <col min="14332" max="14332" width="14.3984375" style="21" bestFit="1" customWidth="1"/>
    <col min="14333" max="14333" width="12.1328125" style="21" bestFit="1" customWidth="1"/>
    <col min="14334" max="14334" width="12.3984375" style="21" bestFit="1" customWidth="1"/>
    <col min="14335" max="14336" width="13.86328125" style="21" bestFit="1" customWidth="1"/>
    <col min="14337" max="14337" width="14.86328125" style="21" bestFit="1" customWidth="1"/>
    <col min="14338" max="14338" width="12.1328125" style="21" bestFit="1" customWidth="1"/>
    <col min="14339" max="14339" width="12.3984375" style="21" bestFit="1" customWidth="1"/>
    <col min="14340" max="14341" width="13.86328125" style="21" bestFit="1" customWidth="1"/>
    <col min="14342" max="14342" width="14.86328125" style="21" bestFit="1" customWidth="1"/>
    <col min="14343" max="14581" width="9.06640625" style="21"/>
    <col min="14582" max="14582" width="15.3984375" style="21" bestFit="1" customWidth="1"/>
    <col min="14583" max="14583" width="11.1328125" style="21" bestFit="1" customWidth="1"/>
    <col min="14584" max="14584" width="14.59765625" style="21" bestFit="1" customWidth="1"/>
    <col min="14585" max="14585" width="17.3984375" style="21" bestFit="1" customWidth="1"/>
    <col min="14586" max="14586" width="17.59765625" style="21" bestFit="1" customWidth="1"/>
    <col min="14587" max="14587" width="14.73046875" style="21" bestFit="1" customWidth="1"/>
    <col min="14588" max="14588" width="14.3984375" style="21" bestFit="1" customWidth="1"/>
    <col min="14589" max="14589" width="12.1328125" style="21" bestFit="1" customWidth="1"/>
    <col min="14590" max="14590" width="12.3984375" style="21" bestFit="1" customWidth="1"/>
    <col min="14591" max="14592" width="13.86328125" style="21" bestFit="1" customWidth="1"/>
    <col min="14593" max="14593" width="14.86328125" style="21" bestFit="1" customWidth="1"/>
    <col min="14594" max="14594" width="12.1328125" style="21" bestFit="1" customWidth="1"/>
    <col min="14595" max="14595" width="12.3984375" style="21" bestFit="1" customWidth="1"/>
    <col min="14596" max="14597" width="13.86328125" style="21" bestFit="1" customWidth="1"/>
    <col min="14598" max="14598" width="14.86328125" style="21" bestFit="1" customWidth="1"/>
    <col min="14599" max="14837" width="9.06640625" style="21"/>
    <col min="14838" max="14838" width="15.3984375" style="21" bestFit="1" customWidth="1"/>
    <col min="14839" max="14839" width="11.1328125" style="21" bestFit="1" customWidth="1"/>
    <col min="14840" max="14840" width="14.59765625" style="21" bestFit="1" customWidth="1"/>
    <col min="14841" max="14841" width="17.3984375" style="21" bestFit="1" customWidth="1"/>
    <col min="14842" max="14842" width="17.59765625" style="21" bestFit="1" customWidth="1"/>
    <col min="14843" max="14843" width="14.73046875" style="21" bestFit="1" customWidth="1"/>
    <col min="14844" max="14844" width="14.3984375" style="21" bestFit="1" customWidth="1"/>
    <col min="14845" max="14845" width="12.1328125" style="21" bestFit="1" customWidth="1"/>
    <col min="14846" max="14846" width="12.3984375" style="21" bestFit="1" customWidth="1"/>
    <col min="14847" max="14848" width="13.86328125" style="21" bestFit="1" customWidth="1"/>
    <col min="14849" max="14849" width="14.86328125" style="21" bestFit="1" customWidth="1"/>
    <col min="14850" max="14850" width="12.1328125" style="21" bestFit="1" customWidth="1"/>
    <col min="14851" max="14851" width="12.3984375" style="21" bestFit="1" customWidth="1"/>
    <col min="14852" max="14853" width="13.86328125" style="21" bestFit="1" customWidth="1"/>
    <col min="14854" max="14854" width="14.86328125" style="21" bestFit="1" customWidth="1"/>
    <col min="14855" max="15093" width="9.06640625" style="21"/>
    <col min="15094" max="15094" width="15.3984375" style="21" bestFit="1" customWidth="1"/>
    <col min="15095" max="15095" width="11.1328125" style="21" bestFit="1" customWidth="1"/>
    <col min="15096" max="15096" width="14.59765625" style="21" bestFit="1" customWidth="1"/>
    <col min="15097" max="15097" width="17.3984375" style="21" bestFit="1" customWidth="1"/>
    <col min="15098" max="15098" width="17.59765625" style="21" bestFit="1" customWidth="1"/>
    <col min="15099" max="15099" width="14.73046875" style="21" bestFit="1" customWidth="1"/>
    <col min="15100" max="15100" width="14.3984375" style="21" bestFit="1" customWidth="1"/>
    <col min="15101" max="15101" width="12.1328125" style="21" bestFit="1" customWidth="1"/>
    <col min="15102" max="15102" width="12.3984375" style="21" bestFit="1" customWidth="1"/>
    <col min="15103" max="15104" width="13.86328125" style="21" bestFit="1" customWidth="1"/>
    <col min="15105" max="15105" width="14.86328125" style="21" bestFit="1" customWidth="1"/>
    <col min="15106" max="15106" width="12.1328125" style="21" bestFit="1" customWidth="1"/>
    <col min="15107" max="15107" width="12.3984375" style="21" bestFit="1" customWidth="1"/>
    <col min="15108" max="15109" width="13.86328125" style="21" bestFit="1" customWidth="1"/>
    <col min="15110" max="15110" width="14.86328125" style="21" bestFit="1" customWidth="1"/>
    <col min="15111" max="15349" width="9.06640625" style="21"/>
    <col min="15350" max="15350" width="15.3984375" style="21" bestFit="1" customWidth="1"/>
    <col min="15351" max="15351" width="11.1328125" style="21" bestFit="1" customWidth="1"/>
    <col min="15352" max="15352" width="14.59765625" style="21" bestFit="1" customWidth="1"/>
    <col min="15353" max="15353" width="17.3984375" style="21" bestFit="1" customWidth="1"/>
    <col min="15354" max="15354" width="17.59765625" style="21" bestFit="1" customWidth="1"/>
    <col min="15355" max="15355" width="14.73046875" style="21" bestFit="1" customWidth="1"/>
    <col min="15356" max="15356" width="14.3984375" style="21" bestFit="1" customWidth="1"/>
    <col min="15357" max="15357" width="12.1328125" style="21" bestFit="1" customWidth="1"/>
    <col min="15358" max="15358" width="12.3984375" style="21" bestFit="1" customWidth="1"/>
    <col min="15359" max="15360" width="13.86328125" style="21" bestFit="1" customWidth="1"/>
    <col min="15361" max="15361" width="14.86328125" style="21" bestFit="1" customWidth="1"/>
    <col min="15362" max="15362" width="12.1328125" style="21" bestFit="1" customWidth="1"/>
    <col min="15363" max="15363" width="12.3984375" style="21" bestFit="1" customWidth="1"/>
    <col min="15364" max="15365" width="13.86328125" style="21" bestFit="1" customWidth="1"/>
    <col min="15366" max="15366" width="14.86328125" style="21" bestFit="1" customWidth="1"/>
    <col min="15367" max="15605" width="9.06640625" style="21"/>
    <col min="15606" max="15606" width="15.3984375" style="21" bestFit="1" customWidth="1"/>
    <col min="15607" max="15607" width="11.1328125" style="21" bestFit="1" customWidth="1"/>
    <col min="15608" max="15608" width="14.59765625" style="21" bestFit="1" customWidth="1"/>
    <col min="15609" max="15609" width="17.3984375" style="21" bestFit="1" customWidth="1"/>
    <col min="15610" max="15610" width="17.59765625" style="21" bestFit="1" customWidth="1"/>
    <col min="15611" max="15611" width="14.73046875" style="21" bestFit="1" customWidth="1"/>
    <col min="15612" max="15612" width="14.3984375" style="21" bestFit="1" customWidth="1"/>
    <col min="15613" max="15613" width="12.1328125" style="21" bestFit="1" customWidth="1"/>
    <col min="15614" max="15614" width="12.3984375" style="21" bestFit="1" customWidth="1"/>
    <col min="15615" max="15616" width="13.86328125" style="21" bestFit="1" customWidth="1"/>
    <col min="15617" max="15617" width="14.86328125" style="21" bestFit="1" customWidth="1"/>
    <col min="15618" max="15618" width="12.1328125" style="21" bestFit="1" customWidth="1"/>
    <col min="15619" max="15619" width="12.3984375" style="21" bestFit="1" customWidth="1"/>
    <col min="15620" max="15621" width="13.86328125" style="21" bestFit="1" customWidth="1"/>
    <col min="15622" max="15622" width="14.86328125" style="21" bestFit="1" customWidth="1"/>
    <col min="15623" max="15861" width="9.06640625" style="21"/>
    <col min="15862" max="15862" width="15.3984375" style="21" bestFit="1" customWidth="1"/>
    <col min="15863" max="15863" width="11.1328125" style="21" bestFit="1" customWidth="1"/>
    <col min="15864" max="15864" width="14.59765625" style="21" bestFit="1" customWidth="1"/>
    <col min="15865" max="15865" width="17.3984375" style="21" bestFit="1" customWidth="1"/>
    <col min="15866" max="15866" width="17.59765625" style="21" bestFit="1" customWidth="1"/>
    <col min="15867" max="15867" width="14.73046875" style="21" bestFit="1" customWidth="1"/>
    <col min="15868" max="15868" width="14.3984375" style="21" bestFit="1" customWidth="1"/>
    <col min="15869" max="15869" width="12.1328125" style="21" bestFit="1" customWidth="1"/>
    <col min="15870" max="15870" width="12.3984375" style="21" bestFit="1" customWidth="1"/>
    <col min="15871" max="15872" width="13.86328125" style="21" bestFit="1" customWidth="1"/>
    <col min="15873" max="15873" width="14.86328125" style="21" bestFit="1" customWidth="1"/>
    <col min="15874" max="15874" width="12.1328125" style="21" bestFit="1" customWidth="1"/>
    <col min="15875" max="15875" width="12.3984375" style="21" bestFit="1" customWidth="1"/>
    <col min="15876" max="15877" width="13.86328125" style="21" bestFit="1" customWidth="1"/>
    <col min="15878" max="15878" width="14.86328125" style="21" bestFit="1" customWidth="1"/>
    <col min="15879" max="16117" width="9.06640625" style="21"/>
    <col min="16118" max="16118" width="15.3984375" style="21" bestFit="1" customWidth="1"/>
    <col min="16119" max="16119" width="11.1328125" style="21" bestFit="1" customWidth="1"/>
    <col min="16120" max="16120" width="14.59765625" style="21" bestFit="1" customWidth="1"/>
    <col min="16121" max="16121" width="17.3984375" style="21" bestFit="1" customWidth="1"/>
    <col min="16122" max="16122" width="17.59765625" style="21" bestFit="1" customWidth="1"/>
    <col min="16123" max="16123" width="14.73046875" style="21" bestFit="1" customWidth="1"/>
    <col min="16124" max="16124" width="14.3984375" style="21" bestFit="1" customWidth="1"/>
    <col min="16125" max="16125" width="12.1328125" style="21" bestFit="1" customWidth="1"/>
    <col min="16126" max="16126" width="12.3984375" style="21" bestFit="1" customWidth="1"/>
    <col min="16127" max="16128" width="13.86328125" style="21" bestFit="1" customWidth="1"/>
    <col min="16129" max="16129" width="14.86328125" style="21" bestFit="1" customWidth="1"/>
    <col min="16130" max="16130" width="12.1328125" style="21" bestFit="1" customWidth="1"/>
    <col min="16131" max="16131" width="12.3984375" style="21" bestFit="1" customWidth="1"/>
    <col min="16132" max="16133" width="13.86328125" style="21" bestFit="1" customWidth="1"/>
    <col min="16134" max="16134" width="14.86328125" style="21" bestFit="1" customWidth="1"/>
    <col min="16135" max="16384" width="9.06640625" style="21"/>
  </cols>
  <sheetData>
    <row r="1" spans="1:19">
      <c r="A1" s="68" t="s">
        <v>223</v>
      </c>
      <c r="B1" s="69" t="s">
        <v>224</v>
      </c>
      <c r="C1" s="76" t="s">
        <v>222</v>
      </c>
      <c r="D1" s="100" t="s">
        <v>165</v>
      </c>
      <c r="E1" s="100" t="s">
        <v>166</v>
      </c>
      <c r="F1" s="100" t="s">
        <v>167</v>
      </c>
      <c r="G1" s="100" t="s">
        <v>168</v>
      </c>
      <c r="H1" s="100" t="s">
        <v>170</v>
      </c>
      <c r="I1" s="100" t="s">
        <v>169</v>
      </c>
      <c r="J1" s="100" t="s">
        <v>171</v>
      </c>
      <c r="K1" s="100" t="s">
        <v>172</v>
      </c>
      <c r="L1" s="100" t="s">
        <v>173</v>
      </c>
      <c r="M1" s="100" t="s">
        <v>174</v>
      </c>
      <c r="N1" s="100" t="s">
        <v>175</v>
      </c>
      <c r="O1" s="100" t="s">
        <v>176</v>
      </c>
      <c r="P1" s="100" t="s">
        <v>177</v>
      </c>
      <c r="Q1" s="100" t="s">
        <v>178</v>
      </c>
      <c r="R1" s="100" t="s">
        <v>179</v>
      </c>
      <c r="S1" s="100" t="s">
        <v>180</v>
      </c>
    </row>
    <row r="2" spans="1:19">
      <c r="A2" s="75" t="s">
        <v>7</v>
      </c>
      <c r="B2" s="76" t="s">
        <v>8</v>
      </c>
      <c r="C2" s="76">
        <v>5</v>
      </c>
      <c r="D2" s="78">
        <f>IFERROR((($C2*s_DL)/ss_ind!C2),".")</f>
        <v>23.413378030871002</v>
      </c>
      <c r="E2" s="78">
        <f>IFERROR((($C2*s_DL)/ss_ind!D2),".")</f>
        <v>2180.0072912003175</v>
      </c>
      <c r="F2" s="78">
        <f>IFERROR((($C2*s_DL)/ss_ind!E2),".")</f>
        <v>444.17253134718055</v>
      </c>
      <c r="G2" s="78">
        <f>IFERROR((($C2*s_DL)/ss_ind!F2),".")</f>
        <v>3.3642647988755751E-3</v>
      </c>
      <c r="H2" s="78">
        <f>IFERROR((($C2*s_DL)/ss_ind!G2),".")</f>
        <v>467.58927364285034</v>
      </c>
      <c r="I2" s="78">
        <f>IFERROR((($C2*s_DL)/ss_ind!H2),".")</f>
        <v>2203.4240334959877</v>
      </c>
      <c r="J2" s="78">
        <f>IFERROR((($C2*s_DL)/ss_ind!I2),".")</f>
        <v>1.5546720009132422E-2</v>
      </c>
      <c r="K2" s="78">
        <f>IFERROR((($C2*s_DL)/ss_ind!J2),".")</f>
        <v>4.2904552392694075E-3</v>
      </c>
      <c r="L2" s="78">
        <f>IFERROR((($C2*s_DL)/ss_ind!K2),".")</f>
        <v>1.1206822904109588E-2</v>
      </c>
      <c r="M2" s="78">
        <f>IFERROR((($C2*s_DL)/ss_ind!L2),".")</f>
        <v>1.5107236757990868E-2</v>
      </c>
      <c r="N2" s="78">
        <f>IFERROR((($C2*s_DL)/ss_ind!M2),".")</f>
        <v>4.5379939452054796E-3</v>
      </c>
      <c r="O2" s="78">
        <f>IFERROR((($C2*s_DL)/ss_ind!N2),".")</f>
        <v>1.2505435665593024E-2</v>
      </c>
      <c r="P2" s="78">
        <f>IFERROR((($C2*s_DL)/ss_ind!O2),".")</f>
        <v>3.4137049871923388E-3</v>
      </c>
      <c r="Q2" s="78">
        <f>IFERROR((($C2*s_DL)/ss_ind!P2),".")</f>
        <v>8.7523268938063496E-3</v>
      </c>
      <c r="R2" s="78">
        <f>IFERROR((($C2*s_DL)/ss_ind!Q2),".")</f>
        <v>1.1828462367246424E-2</v>
      </c>
      <c r="S2" s="78">
        <f>IFERROR((($C2*s_DL)/ss_ind!R2),".")</f>
        <v>3.8023018860432797E-3</v>
      </c>
    </row>
    <row r="3" spans="1:19">
      <c r="A3" s="82" t="s">
        <v>9</v>
      </c>
      <c r="B3" s="76" t="s">
        <v>10</v>
      </c>
      <c r="C3" s="76">
        <v>5</v>
      </c>
      <c r="D3" s="78">
        <f>IFERROR((($C3*s_DL)/ss_ind!C3),".")</f>
        <v>123.73909632895557</v>
      </c>
      <c r="E3" s="78">
        <f>IFERROR((($C3*s_DL)/ss_ind!D3),".")</f>
        <v>23296.156347140652</v>
      </c>
      <c r="F3" s="78">
        <f>IFERROR((($C3*s_DL)/ss_ind!E3),".")</f>
        <v>4746.5495996904592</v>
      </c>
      <c r="G3" s="78">
        <f>IFERROR((($C3*s_DL)/ss_ind!F3),".")</f>
        <v>5.582501436908611E-3</v>
      </c>
      <c r="H3" s="78">
        <f>IFERROR((($C3*s_DL)/ss_ind!G3),".")</f>
        <v>4870.2942785208515</v>
      </c>
      <c r="I3" s="78">
        <f>IFERROR((($C3*s_DL)/ss_ind!H3),".")</f>
        <v>23419.901025971041</v>
      </c>
      <c r="J3" s="78">
        <f>IFERROR((($C3*s_DL)/ss_ind!I3),".")</f>
        <v>1.1137532045662101E-2</v>
      </c>
      <c r="K3" s="78">
        <f>IFERROR((($C3*s_DL)/ss_ind!J3),".")</f>
        <v>5.4848147762557083E-3</v>
      </c>
      <c r="L3" s="78">
        <f>IFERROR((($C3*s_DL)/ss_ind!K3),".")</f>
        <v>1.0353987077625573E-2</v>
      </c>
      <c r="M3" s="78">
        <f>IFERROR((($C3*s_DL)/ss_ind!L3),".")</f>
        <v>1.1137532045662101E-2</v>
      </c>
      <c r="N3" s="78">
        <f>IFERROR((($C3*s_DL)/ss_ind!M3),".")</f>
        <v>7.6353688721461184E-3</v>
      </c>
      <c r="O3" s="78">
        <f>IFERROR((($C3*s_DL)/ss_ind!N3),".")</f>
        <v>8.9367721187995144E-3</v>
      </c>
      <c r="P3" s="78">
        <f>IFERROR((($C3*s_DL)/ss_ind!O3),".")</f>
        <v>4.2800972469001341E-3</v>
      </c>
      <c r="Q3" s="78">
        <f>IFERROR((($C3*s_DL)/ss_ind!P3),".")</f>
        <v>7.8153726799791001E-3</v>
      </c>
      <c r="R3" s="78">
        <f>IFERROR((($C3*s_DL)/ss_ind!Q3),".")</f>
        <v>8.1554770701365766E-3</v>
      </c>
      <c r="S3" s="78">
        <f>IFERROR((($C3*s_DL)/ss_ind!R3),".")</f>
        <v>6.3093594028303989E-3</v>
      </c>
    </row>
    <row r="4" spans="1:19">
      <c r="A4" s="75" t="s">
        <v>11</v>
      </c>
      <c r="B4" s="76" t="s">
        <v>8</v>
      </c>
      <c r="C4" s="76">
        <v>5</v>
      </c>
      <c r="D4" s="78" t="str">
        <f>IFERROR((($C4*s_DL)/ss_ind!C4),".")</f>
        <v>.</v>
      </c>
      <c r="E4" s="78" t="str">
        <f>IFERROR((($C4*s_DL)/ss_ind!D4),".")</f>
        <v>.</v>
      </c>
      <c r="F4" s="78" t="str">
        <f>IFERROR((($C4*s_DL)/ss_ind!E4),".")</f>
        <v>.</v>
      </c>
      <c r="G4" s="78">
        <f>IFERROR((($C4*s_DL)/ss_ind!F4),".")</f>
        <v>5.3906892663909569E-5</v>
      </c>
      <c r="H4" s="78">
        <f>IFERROR((($C4*s_DL)/ss_ind!G4),".")</f>
        <v>5.3906892663909562E-5</v>
      </c>
      <c r="I4" s="78">
        <f>IFERROR((($C4*s_DL)/ss_ind!H4),".")</f>
        <v>5.3906892663909562E-5</v>
      </c>
      <c r="J4" s="78">
        <f>IFERROR((($C4*s_DL)/ss_ind!I4),".")</f>
        <v>2.9968648127853885E-4</v>
      </c>
      <c r="K4" s="78">
        <f>IFERROR((($C4*s_DL)/ss_ind!J4),".")</f>
        <v>6.7960398904109593E-5</v>
      </c>
      <c r="L4" s="78">
        <f>IFERROR((($C4*s_DL)/ss_ind!K4),".")</f>
        <v>1.8972278027397263E-4</v>
      </c>
      <c r="M4" s="78">
        <f>IFERROR((($C4*s_DL)/ss_ind!L4),".")</f>
        <v>2.8033664547945207E-4</v>
      </c>
      <c r="N4" s="78">
        <f>IFERROR((($C4*s_DL)/ss_ind!M4),".")</f>
        <v>6.7043537853881267E-5</v>
      </c>
      <c r="O4" s="78">
        <f>IFERROR((($C4*s_DL)/ss_ind!N4),".")</f>
        <v>2.5534207436399211E-4</v>
      </c>
      <c r="P4" s="78">
        <f>IFERROR((($C4*s_DL)/ss_ind!O4),".")</f>
        <v>6.1413698630136967E-5</v>
      </c>
      <c r="Q4" s="78">
        <f>IFERROR((($C4*s_DL)/ss_ind!P4),".")</f>
        <v>1.7212691889541214E-4</v>
      </c>
      <c r="R4" s="78">
        <f>IFERROR((($C4*s_DL)/ss_ind!Q4),".")</f>
        <v>2.5043524215451099E-4</v>
      </c>
      <c r="S4" s="78">
        <f>IFERROR((($C4*s_DL)/ss_ind!R4),".")</f>
        <v>6.0925727283780532E-5</v>
      </c>
    </row>
    <row r="5" spans="1:19">
      <c r="A5" s="75" t="s">
        <v>12</v>
      </c>
      <c r="B5" s="85" t="s">
        <v>8</v>
      </c>
      <c r="C5" s="76">
        <v>5</v>
      </c>
      <c r="D5" s="78" t="str">
        <f>IFERROR((($C5*s_DL)/ss_ind!C5),".")</f>
        <v>.</v>
      </c>
      <c r="E5" s="78" t="str">
        <f>IFERROR((($C5*s_DL)/ss_ind!D5),".")</f>
        <v>.</v>
      </c>
      <c r="F5" s="78" t="str">
        <f>IFERROR((($C5*s_DL)/ss_ind!E5),".")</f>
        <v>.</v>
      </c>
      <c r="G5" s="78">
        <f>IFERROR((($C5*s_DL)/ss_ind!F5),".")</f>
        <v>2.9223295176213741E-5</v>
      </c>
      <c r="H5" s="78">
        <f>IFERROR((($C5*s_DL)/ss_ind!G5),".")</f>
        <v>2.9223295176213741E-5</v>
      </c>
      <c r="I5" s="78">
        <f>IFERROR((($C5*s_DL)/ss_ind!H5),".")</f>
        <v>2.9223295176213741E-5</v>
      </c>
      <c r="J5" s="78">
        <f>IFERROR((($C5*s_DL)/ss_ind!I5),".")</f>
        <v>1.6720254757990866E-5</v>
      </c>
      <c r="K5" s="78">
        <f>IFERROR((($C5*s_DL)/ss_ind!J5),".")</f>
        <v>9.482292127853881E-6</v>
      </c>
      <c r="L5" s="78">
        <f>IFERROR((($C5*s_DL)/ss_ind!K5),".")</f>
        <v>1.3297652273972604E-5</v>
      </c>
      <c r="M5" s="78">
        <f>IFERROR((($C5*s_DL)/ss_ind!L5),".")</f>
        <v>1.6046955908675798E-5</v>
      </c>
      <c r="N5" s="78">
        <f>IFERROR((($C5*s_DL)/ss_ind!M5),".")</f>
        <v>4.3890878995433787E-5</v>
      </c>
      <c r="O5" s="78">
        <f>IFERROR((($C5*s_DL)/ss_ind!N5),".")</f>
        <v>1.2582131506849314E-5</v>
      </c>
      <c r="P5" s="78">
        <f>IFERROR((($C5*s_DL)/ss_ind!O5),".")</f>
        <v>7.1355041095890421E-6</v>
      </c>
      <c r="Q5" s="78">
        <f>IFERROR((($C5*s_DL)/ss_ind!P5),".")</f>
        <v>1.0006594520547949E-5</v>
      </c>
      <c r="R5" s="78">
        <f>IFERROR((($C5*s_DL)/ss_ind!Q5),".")</f>
        <v>1.2075468493150687E-5</v>
      </c>
      <c r="S5" s="78">
        <f>IFERROR((($C5*s_DL)/ss_ind!R5),".")</f>
        <v>3.3028253424657537E-5</v>
      </c>
    </row>
    <row r="6" spans="1:19">
      <c r="A6" s="75" t="s">
        <v>13</v>
      </c>
      <c r="B6" s="76" t="s">
        <v>8</v>
      </c>
      <c r="C6" s="76">
        <v>5</v>
      </c>
      <c r="D6" s="78" t="str">
        <f>IFERROR((($C6*s_DL)/ss_ind!C6),".")</f>
        <v>.</v>
      </c>
      <c r="E6" s="78" t="str">
        <f>IFERROR((($C6*s_DL)/ss_ind!D6),".")</f>
        <v>.</v>
      </c>
      <c r="F6" s="78" t="str">
        <f>IFERROR((($C6*s_DL)/ss_ind!E6),".")</f>
        <v>.</v>
      </c>
      <c r="G6" s="78">
        <f>IFERROR((($C6*s_DL)/ss_ind!F6),".")</f>
        <v>0.13285087097986623</v>
      </c>
      <c r="H6" s="78">
        <f>IFERROR((($C6*s_DL)/ss_ind!G6),".")</f>
        <v>0.13285087097986623</v>
      </c>
      <c r="I6" s="78">
        <f>IFERROR((($C6*s_DL)/ss_ind!H6),".")</f>
        <v>0.13285087097986623</v>
      </c>
      <c r="J6" s="78">
        <f>IFERROR((($C6*s_DL)/ss_ind!I6),".")</f>
        <v>0.83639273515981738</v>
      </c>
      <c r="K6" s="78">
        <f>IFERROR((($C6*s_DL)/ss_ind!J6),".")</f>
        <v>0.16635435616438357</v>
      </c>
      <c r="L6" s="78">
        <f>IFERROR((($C6*s_DL)/ss_ind!K6),".")</f>
        <v>0.47595829680365304</v>
      </c>
      <c r="M6" s="78">
        <f>IFERROR((($C6*s_DL)/ss_ind!L6),".")</f>
        <v>0.74397364840182645</v>
      </c>
      <c r="N6" s="78">
        <f>IFERROR((($C6*s_DL)/ss_ind!M6),".")</f>
        <v>0.16685726837899548</v>
      </c>
      <c r="O6" s="78">
        <f>IFERROR((($C6*s_DL)/ss_ind!N6),".")</f>
        <v>0.77711868273714479</v>
      </c>
      <c r="P6" s="78">
        <f>IFERROR((($C6*s_DL)/ss_ind!O6),".")</f>
        <v>0.1578886842408197</v>
      </c>
      <c r="Q6" s="78">
        <f>IFERROR((($C6*s_DL)/ss_ind!P6),".")</f>
        <v>0.4433543190698111</v>
      </c>
      <c r="R6" s="78">
        <f>IFERROR((($C6*s_DL)/ss_ind!Q6),".")</f>
        <v>0.72162725765640046</v>
      </c>
      <c r="S6" s="78">
        <f>IFERROR((($C6*s_DL)/ss_ind!R6),".")</f>
        <v>0.15014844178082187</v>
      </c>
    </row>
    <row r="7" spans="1:19">
      <c r="A7" s="75" t="s">
        <v>14</v>
      </c>
      <c r="B7" s="85" t="s">
        <v>8</v>
      </c>
      <c r="C7" s="76">
        <v>5</v>
      </c>
      <c r="D7" s="78">
        <f>IFERROR((($C7*s_DL)/ss_ind!C7),".")</f>
        <v>0.79459909897515579</v>
      </c>
      <c r="E7" s="78">
        <f>IFERROR((($C7*s_DL)/ss_ind!D7),".")</f>
        <v>34.671139925408099</v>
      </c>
      <c r="F7" s="78">
        <f>IFERROR((($C7*s_DL)/ss_ind!E7),".")</f>
        <v>7.0641818710989499</v>
      </c>
      <c r="G7" s="78">
        <f>IFERROR((($C7*s_DL)/ss_ind!F7),".")</f>
        <v>8.2968561253577398E-3</v>
      </c>
      <c r="H7" s="78">
        <f>IFERROR((($C7*s_DL)/ss_ind!G7),".")</f>
        <v>7.8670778261994636</v>
      </c>
      <c r="I7" s="78">
        <f>IFERROR((($C7*s_DL)/ss_ind!H7),".")</f>
        <v>35.474035880508616</v>
      </c>
      <c r="J7" s="78">
        <f>IFERROR((($C7*s_DL)/ss_ind!I7),".")</f>
        <v>1.4735261662100461E-3</v>
      </c>
      <c r="K7" s="78">
        <f>IFERROR((($C7*s_DL)/ss_ind!J7),".")</f>
        <v>8.4488872328767131E-4</v>
      </c>
      <c r="L7" s="78">
        <f>IFERROR((($C7*s_DL)/ss_ind!K7),".")</f>
        <v>1.2220711890410961E-3</v>
      </c>
      <c r="M7" s="78">
        <f>IFERROR((($C7*s_DL)/ss_ind!L7),".")</f>
        <v>1.4433515689497717E-3</v>
      </c>
      <c r="N7" s="78">
        <f>IFERROR((($C7*s_DL)/ss_ind!M7),".")</f>
        <v>1.104676175342466E-2</v>
      </c>
      <c r="O7" s="78">
        <f>IFERROR((($C7*s_DL)/ss_ind!N7),".")</f>
        <v>1.1918635743598637E-3</v>
      </c>
      <c r="P7" s="78">
        <f>IFERROR((($C7*s_DL)/ss_ind!O7),".")</f>
        <v>7.1594620934853045E-4</v>
      </c>
      <c r="Q7" s="78">
        <f>IFERROR((($C7*s_DL)/ss_ind!P7),".")</f>
        <v>1.0601197452229298E-3</v>
      </c>
      <c r="R7" s="78">
        <f>IFERROR((($C7*s_DL)/ss_ind!Q7),".")</f>
        <v>1.1771643384632733E-3</v>
      </c>
      <c r="S7" s="78">
        <f>IFERROR((($C7*s_DL)/ss_ind!R7),".")</f>
        <v>9.3771309869013133E-3</v>
      </c>
    </row>
    <row r="8" spans="1:19">
      <c r="A8" s="75" t="s">
        <v>15</v>
      </c>
      <c r="B8" s="76" t="s">
        <v>8</v>
      </c>
      <c r="C8" s="76">
        <v>5</v>
      </c>
      <c r="D8" s="78">
        <f>IFERROR((($C8*s_DL)/ss_ind!C8),".")</f>
        <v>0.12009971114280982</v>
      </c>
      <c r="E8" s="78">
        <f>IFERROR((($C8*s_DL)/ss_ind!D8),".")</f>
        <v>8.430311420219093</v>
      </c>
      <c r="F8" s="78">
        <f>IFERROR((($C8*s_DL)/ss_ind!E8),".")</f>
        <v>1.7176606604384432</v>
      </c>
      <c r="G8" s="78">
        <f>IFERROR((($C8*s_DL)/ss_ind!F8),".")</f>
        <v>3.7783092112484623E-2</v>
      </c>
      <c r="H8" s="78">
        <f>IFERROR((($C8*s_DL)/ss_ind!G8),".")</f>
        <v>1.8755434636937376</v>
      </c>
      <c r="I8" s="78">
        <f>IFERROR((($C8*s_DL)/ss_ind!H8),".")</f>
        <v>8.5881942234743871</v>
      </c>
      <c r="J8" s="78">
        <f>IFERROR((($C8*s_DL)/ss_ind!I8),".")</f>
        <v>0.17419449716894975</v>
      </c>
      <c r="K8" s="78">
        <f>IFERROR((($C8*s_DL)/ss_ind!J8),".")</f>
        <v>3.7631691643835612E-2</v>
      </c>
      <c r="L8" s="78">
        <f>IFERROR((($C8*s_DL)/ss_ind!K8),".")</f>
        <v>0.10508472383561643</v>
      </c>
      <c r="M8" s="78">
        <f>IFERROR((($C8*s_DL)/ss_ind!L8),".")</f>
        <v>0.15952050420091324</v>
      </c>
      <c r="N8" s="78">
        <f>IFERROR((($C8*s_DL)/ss_ind!M8),".")</f>
        <v>4.8581184566210037E-2</v>
      </c>
      <c r="O8" s="78">
        <f>IFERROR((($C8*s_DL)/ss_ind!N8),".")</f>
        <v>0.16799985073894041</v>
      </c>
      <c r="P8" s="78">
        <f>IFERROR((($C8*s_DL)/ss_ind!O8),".")</f>
        <v>3.5022745727332029E-2</v>
      </c>
      <c r="Q8" s="78">
        <f>IFERROR((($C8*s_DL)/ss_ind!P8),".")</f>
        <v>9.7700177429876064E-2</v>
      </c>
      <c r="R8" s="78">
        <f>IFERROR((($C8*s_DL)/ss_ind!Q8),".")</f>
        <v>0.14117449945334101</v>
      </c>
      <c r="S8" s="78">
        <f>IFERROR((($C8*s_DL)/ss_ind!R8),".")</f>
        <v>4.2702560882800618E-2</v>
      </c>
    </row>
    <row r="9" spans="1:19">
      <c r="A9" s="75" t="s">
        <v>16</v>
      </c>
      <c r="B9" s="85" t="s">
        <v>8</v>
      </c>
      <c r="C9" s="76">
        <v>5</v>
      </c>
      <c r="D9" s="78">
        <f>IFERROR((($C9*s_DL)/ss_ind!C9),".")</f>
        <v>6.7935190141387367E-2</v>
      </c>
      <c r="E9" s="78">
        <f>IFERROR((($C9*s_DL)/ss_ind!D9),".")</f>
        <v>2.3490627939095452</v>
      </c>
      <c r="F9" s="78">
        <f>IFERROR((($C9*s_DL)/ss_ind!E9),".")</f>
        <v>0.47861728338063964</v>
      </c>
      <c r="G9" s="78">
        <f>IFERROR((($C9*s_DL)/ss_ind!F9),".")</f>
        <v>0.31938131378491802</v>
      </c>
      <c r="H9" s="78">
        <f>IFERROR((($C9*s_DL)/ss_ind!G9),".")</f>
        <v>0.86593378730694504</v>
      </c>
      <c r="I9" s="78">
        <f>IFERROR((($C9*s_DL)/ss_ind!H9),".")</f>
        <v>2.736379297835851</v>
      </c>
      <c r="J9" s="78">
        <f>IFERROR((($C9*s_DL)/ss_ind!I9),".")</f>
        <v>2.1678843698630139</v>
      </c>
      <c r="K9" s="78">
        <f>IFERROR((($C9*s_DL)/ss_ind!J9),".")</f>
        <v>0.3865838794520548</v>
      </c>
      <c r="L9" s="78">
        <f>IFERROR((($C9*s_DL)/ss_ind!K9),".")</f>
        <v>1.1171919452054793</v>
      </c>
      <c r="M9" s="78">
        <f>IFERROR((($C9*s_DL)/ss_ind!L9),".")</f>
        <v>1.8087869589041095</v>
      </c>
      <c r="N9" s="78">
        <f>IFERROR((($C9*s_DL)/ss_ind!M9),".")</f>
        <v>0.39396100684931512</v>
      </c>
      <c r="O9" s="78">
        <f>IFERROR((($C9*s_DL)/ss_ind!N9),".")</f>
        <v>2.1618351979787618</v>
      </c>
      <c r="P9" s="78">
        <f>IFERROR((($C9*s_DL)/ss_ind!O9),".")</f>
        <v>0.38232100029872379</v>
      </c>
      <c r="Q9" s="78">
        <f>IFERROR((($C9*s_DL)/ss_ind!P9),".")</f>
        <v>1.1166363594149054</v>
      </c>
      <c r="R9" s="78">
        <f>IFERROR((($C9*s_DL)/ss_ind!Q9),".")</f>
        <v>1.7944315068493153</v>
      </c>
      <c r="S9" s="78">
        <f>IFERROR((($C9*s_DL)/ss_ind!R9),".")</f>
        <v>0.36096569217062019</v>
      </c>
    </row>
    <row r="10" spans="1:19">
      <c r="A10" s="82" t="s">
        <v>17</v>
      </c>
      <c r="B10" s="76" t="s">
        <v>10</v>
      </c>
      <c r="C10" s="76">
        <v>5</v>
      </c>
      <c r="D10" s="78">
        <f>IFERROR((($C10*s_DL)/ss_ind!C10),".")</f>
        <v>8.2492730885970378</v>
      </c>
      <c r="E10" s="78">
        <f>IFERROR((($C10*s_DL)/ss_ind!D10),".")</f>
        <v>9.9026474992432707</v>
      </c>
      <c r="F10" s="78">
        <f>IFERROR((($C10*s_DL)/ss_ind!E10),".")</f>
        <v>2.017646465923467</v>
      </c>
      <c r="G10" s="78">
        <f>IFERROR((($C10*s_DL)/ss_ind!F10),".")</f>
        <v>7.3598999705933076E-4</v>
      </c>
      <c r="H10" s="78">
        <f>IFERROR((($C10*s_DL)/ss_ind!G10),".")</f>
        <v>10.267655544517563</v>
      </c>
      <c r="I10" s="78">
        <f>IFERROR((($C10*s_DL)/ss_ind!H10),".")</f>
        <v>18.152656577837369</v>
      </c>
      <c r="J10" s="78">
        <f>IFERROR((($C10*s_DL)/ss_ind!I10),".")</f>
        <v>2.3385312876712328E-4</v>
      </c>
      <c r="K10" s="78">
        <f>IFERROR((($C10*s_DL)/ss_ind!J10),".")</f>
        <v>1.0812564018264837E-4</v>
      </c>
      <c r="L10" s="78">
        <f>IFERROR((($C10*s_DL)/ss_ind!K10),".")</f>
        <v>1.8859123287671235E-4</v>
      </c>
      <c r="M10" s="78">
        <f>IFERROR((($C10*s_DL)/ss_ind!L10),".")</f>
        <v>2.2982984913242014E-4</v>
      </c>
      <c r="N10" s="78">
        <f>IFERROR((($C10*s_DL)/ss_ind!M10),".")</f>
        <v>9.8508160365296817E-4</v>
      </c>
      <c r="O10" s="78">
        <f>IFERROR((($C10*s_DL)/ss_ind!N10),".")</f>
        <v>1.8622268626795855E-4</v>
      </c>
      <c r="P10" s="78">
        <f>IFERROR((($C10*s_DL)/ss_ind!O10),".")</f>
        <v>9.2092733770101265E-5</v>
      </c>
      <c r="Q10" s="78">
        <f>IFERROR((($C10*s_DL)/ss_ind!P10),".")</f>
        <v>1.6325301353418075E-4</v>
      </c>
      <c r="R10" s="78">
        <f>IFERROR((($C10*s_DL)/ss_ind!Q10),".")</f>
        <v>1.8731222975246336E-4</v>
      </c>
      <c r="S10" s="78">
        <f>IFERROR((($C10*s_DL)/ss_ind!R10),".")</f>
        <v>8.3181804085784132E-4</v>
      </c>
    </row>
    <row r="11" spans="1:19">
      <c r="A11" s="75" t="s">
        <v>18</v>
      </c>
      <c r="B11" s="76" t="s">
        <v>8</v>
      </c>
      <c r="C11" s="76">
        <v>5</v>
      </c>
      <c r="D11" s="78" t="str">
        <f>IFERROR((($C11*s_DL)/ss_ind!C11),".")</f>
        <v>.</v>
      </c>
      <c r="E11" s="78" t="str">
        <f>IFERROR((($C11*s_DL)/ss_ind!D11),".")</f>
        <v>.</v>
      </c>
      <c r="F11" s="78" t="str">
        <f>IFERROR((($C11*s_DL)/ss_ind!E11),".")</f>
        <v>.</v>
      </c>
      <c r="G11" s="78">
        <f>IFERROR((($C11*s_DL)/ss_ind!F11),".")</f>
        <v>6.4812656973100924E-3</v>
      </c>
      <c r="H11" s="78">
        <f>IFERROR((($C11*s_DL)/ss_ind!G11),".")</f>
        <v>6.4812656973100924E-3</v>
      </c>
      <c r="I11" s="78">
        <f>IFERROR((($C11*s_DL)/ss_ind!H11),".")</f>
        <v>6.4812656973100924E-3</v>
      </c>
      <c r="J11" s="78">
        <f>IFERROR((($C11*s_DL)/ss_ind!I11),".")</f>
        <v>3.5589886611872158E-2</v>
      </c>
      <c r="K11" s="78">
        <f>IFERROR((($C11*s_DL)/ss_ind!J11),".")</f>
        <v>8.5355829041095909E-3</v>
      </c>
      <c r="L11" s="78">
        <f>IFERROR((($C11*s_DL)/ss_ind!K11),".")</f>
        <v>2.3859699579908675E-2</v>
      </c>
      <c r="M11" s="78">
        <f>IFERROR((($C11*s_DL)/ss_ind!L11),".")</f>
        <v>3.4242162995433791E-2</v>
      </c>
      <c r="N11" s="78">
        <f>IFERROR((($C11*s_DL)/ss_ind!M11),".")</f>
        <v>8.4028574063926935E-3</v>
      </c>
      <c r="O11" s="78">
        <f>IFERROR((($C11*s_DL)/ss_ind!N11),".")</f>
        <v>2.7546351866774114E-2</v>
      </c>
      <c r="P11" s="78">
        <f>IFERROR((($C11*s_DL)/ss_ind!O11),".")</f>
        <v>7.1447401541095872E-3</v>
      </c>
      <c r="Q11" s="78">
        <f>IFERROR((($C11*s_DL)/ss_ind!P11),".")</f>
        <v>2.0372611931835146E-2</v>
      </c>
      <c r="R11" s="78">
        <f>IFERROR((($C11*s_DL)/ss_ind!Q11),".")</f>
        <v>2.8332904590242725E-2</v>
      </c>
      <c r="S11" s="78">
        <f>IFERROR((($C11*s_DL)/ss_ind!R11),".")</f>
        <v>7.3251453907749323E-3</v>
      </c>
    </row>
    <row r="12" spans="1:19">
      <c r="A12" s="75" t="s">
        <v>19</v>
      </c>
      <c r="B12" s="85" t="s">
        <v>8</v>
      </c>
      <c r="C12" s="76">
        <v>5</v>
      </c>
      <c r="D12" s="78" t="str">
        <f>IFERROR((($C12*s_DL)/ss_ind!C12),".")</f>
        <v>.</v>
      </c>
      <c r="E12" s="78" t="str">
        <f>IFERROR((($C12*s_DL)/ss_ind!D12),".")</f>
        <v>.</v>
      </c>
      <c r="F12" s="78" t="str">
        <f>IFERROR((($C12*s_DL)/ss_ind!E12),".")</f>
        <v>.</v>
      </c>
      <c r="G12" s="78">
        <f>IFERROR((($C12*s_DL)/ss_ind!F12),".")</f>
        <v>3.4905403367122549E-2</v>
      </c>
      <c r="H12" s="78">
        <f>IFERROR((($C12*s_DL)/ss_ind!G12),".")</f>
        <v>3.4905403367122549E-2</v>
      </c>
      <c r="I12" s="78">
        <f>IFERROR((($C12*s_DL)/ss_ind!H12),".")</f>
        <v>3.4905403367122549E-2</v>
      </c>
      <c r="J12" s="78" t="str">
        <f>IFERROR((($C12*s_DL)/ss_ind!I12),".")</f>
        <v>.</v>
      </c>
      <c r="K12" s="78" t="str">
        <f>IFERROR((($C12*s_DL)/ss_ind!J12),".")</f>
        <v>.</v>
      </c>
      <c r="L12" s="78" t="str">
        <f>IFERROR((($C12*s_DL)/ss_ind!K12),".")</f>
        <v>.</v>
      </c>
      <c r="M12" s="78" t="str">
        <f>IFERROR((($C12*s_DL)/ss_ind!L12),".")</f>
        <v>.</v>
      </c>
      <c r="N12" s="78" t="str">
        <f>IFERROR((($C12*s_DL)/ss_ind!M12),".")</f>
        <v>.</v>
      </c>
      <c r="O12" s="78">
        <f>IFERROR((($C12*s_DL)/ss_ind!N12),".")</f>
        <v>0.13752779073975682</v>
      </c>
      <c r="P12" s="78">
        <f>IFERROR((($C12*s_DL)/ss_ind!O12),".")</f>
        <v>3.211358594323574E-2</v>
      </c>
      <c r="Q12" s="78">
        <f>IFERROR((($C12*s_DL)/ss_ind!P12),".")</f>
        <v>9.0162674239893131E-2</v>
      </c>
      <c r="R12" s="78">
        <f>IFERROR((($C12*s_DL)/ss_ind!Q12),".")</f>
        <v>0.12732525842101783</v>
      </c>
      <c r="S12" s="78">
        <f>IFERROR((($C12*s_DL)/ss_ind!R12),".")</f>
        <v>3.9450188671316916E-2</v>
      </c>
    </row>
    <row r="13" spans="1:19">
      <c r="A13" s="75" t="s">
        <v>20</v>
      </c>
      <c r="B13" s="76" t="s">
        <v>8</v>
      </c>
      <c r="C13" s="76">
        <v>5</v>
      </c>
      <c r="D13" s="78">
        <f>IFERROR((($C13*s_DL)/ss_ind!C13),".")</f>
        <v>64.902369152932565</v>
      </c>
      <c r="E13" s="78">
        <f>IFERROR((($C13*s_DL)/ss_ind!D13),".")</f>
        <v>2992.1668702749453</v>
      </c>
      <c r="F13" s="78">
        <f>IFERROR((($C13*s_DL)/ss_ind!E13),".")</f>
        <v>609.64857243730671</v>
      </c>
      <c r="G13" s="78">
        <f>IFERROR((($C13*s_DL)/ss_ind!F13),".")</f>
        <v>6.2728656697148329E-3</v>
      </c>
      <c r="H13" s="78">
        <f>IFERROR((($C13*s_DL)/ss_ind!G13),".")</f>
        <v>674.55721445590893</v>
      </c>
      <c r="I13" s="78">
        <f>IFERROR((($C13*s_DL)/ss_ind!H13),".")</f>
        <v>3057.0755122935479</v>
      </c>
      <c r="J13" s="78">
        <f>IFERROR((($C13*s_DL)/ss_ind!I13),".")</f>
        <v>2.0041806118721462E-2</v>
      </c>
      <c r="K13" s="78">
        <f>IFERROR((($C13*s_DL)/ss_ind!J13),".")</f>
        <v>6.6992109589041086E-3</v>
      </c>
      <c r="L13" s="78">
        <f>IFERROR((($C13*s_DL)/ss_ind!K13),".")</f>
        <v>1.5966452785388125E-2</v>
      </c>
      <c r="M13" s="78">
        <f>IFERROR((($C13*s_DL)/ss_ind!L13),".")</f>
        <v>1.9985979360730592E-2</v>
      </c>
      <c r="N13" s="78">
        <f>IFERROR((($C13*s_DL)/ss_ind!M13),".")</f>
        <v>8.5245188127853876E-3</v>
      </c>
      <c r="O13" s="78">
        <f>IFERROR((($C13*s_DL)/ss_ind!N13),".")</f>
        <v>1.6595987401259862E-2</v>
      </c>
      <c r="P13" s="78">
        <f>IFERROR((($C13*s_DL)/ss_ind!O13),".")</f>
        <v>5.3600874380647029E-3</v>
      </c>
      <c r="Q13" s="78">
        <f>IFERROR((($C13*s_DL)/ss_ind!P13),".")</f>
        <v>1.2543509907613897E-2</v>
      </c>
      <c r="R13" s="78">
        <f>IFERROR((($C13*s_DL)/ss_ind!Q13),".")</f>
        <v>1.5740632691650068E-2</v>
      </c>
      <c r="S13" s="78">
        <f>IFERROR((($C13*s_DL)/ss_ind!R13),".")</f>
        <v>7.089611071882506E-3</v>
      </c>
    </row>
    <row r="14" spans="1:19">
      <c r="A14" s="75" t="s">
        <v>21</v>
      </c>
      <c r="B14" s="76" t="s">
        <v>8</v>
      </c>
      <c r="C14" s="76">
        <v>5</v>
      </c>
      <c r="D14" s="78">
        <f>IFERROR((($C14*s_DL)/ss_ind!C14),".")</f>
        <v>0.58594101496946605</v>
      </c>
      <c r="E14" s="78">
        <f>IFERROR((($C14*s_DL)/ss_ind!D14),".")</f>
        <v>1.0828794387661707</v>
      </c>
      <c r="F14" s="78">
        <f>IFERROR((($C14*s_DL)/ss_ind!E14),".")</f>
        <v>0.22063472145350146</v>
      </c>
      <c r="G14" s="78">
        <f>IFERROR((($C14*s_DL)/ss_ind!F14),".")</f>
        <v>4.8905988354445457E-2</v>
      </c>
      <c r="H14" s="78">
        <f>IFERROR((($C14*s_DL)/ss_ind!G14),".")</f>
        <v>0.85548172477741291</v>
      </c>
      <c r="I14" s="78">
        <f>IFERROR((($C14*s_DL)/ss_ind!H14),".")</f>
        <v>1.717726442090082</v>
      </c>
      <c r="J14" s="78">
        <f>IFERROR((($C14*s_DL)/ss_ind!I14),".")</f>
        <v>0.27894379132420088</v>
      </c>
      <c r="K14" s="78">
        <f>IFERROR((($C14*s_DL)/ss_ind!J14),".")</f>
        <v>6.5001580730593603E-2</v>
      </c>
      <c r="L14" s="78">
        <f>IFERROR((($C14*s_DL)/ss_ind!K14),".")</f>
        <v>0.18067368502283107</v>
      </c>
      <c r="M14" s="78">
        <f>IFERROR((($C14*s_DL)/ss_ind!L14),".")</f>
        <v>0.26410091068493152</v>
      </c>
      <c r="N14" s="78">
        <f>IFERROR((($C14*s_DL)/ss_ind!M14),".")</f>
        <v>6.4700733744292235E-2</v>
      </c>
      <c r="O14" s="78">
        <f>IFERROR((($C14*s_DL)/ss_ind!N14),".")</f>
        <v>0.23576385098349151</v>
      </c>
      <c r="P14" s="78">
        <f>IFERROR((($C14*s_DL)/ss_ind!O14),".")</f>
        <v>5.5241481136675943E-2</v>
      </c>
      <c r="Q14" s="78">
        <f>IFERROR((($C14*s_DL)/ss_ind!P14),".")</f>
        <v>0.15408348381973386</v>
      </c>
      <c r="R14" s="78">
        <f>IFERROR((($C14*s_DL)/ss_ind!Q14),".")</f>
        <v>0.21534754367123285</v>
      </c>
      <c r="S14" s="78">
        <f>IFERROR((($C14*s_DL)/ss_ind!R14),".")</f>
        <v>5.5273690650352439E-2</v>
      </c>
    </row>
    <row r="15" spans="1:19">
      <c r="A15" s="75" t="s">
        <v>22</v>
      </c>
      <c r="B15" s="76" t="s">
        <v>8</v>
      </c>
      <c r="C15" s="76">
        <v>5</v>
      </c>
      <c r="D15" s="78">
        <f>IFERROR((($C15*s_DL)/ss_ind!C15),".")</f>
        <v>3.4392190009077353E-2</v>
      </c>
      <c r="E15" s="78">
        <f>IFERROR((($C15*s_DL)/ss_ind!D15),".")</f>
        <v>1.6575654567078664E-2</v>
      </c>
      <c r="F15" s="78">
        <f>IFERROR((($C15*s_DL)/ss_ind!E15),".")</f>
        <v>3.3772595520733329E-3</v>
      </c>
      <c r="G15" s="78">
        <f>IFERROR((($C15*s_DL)/ss_ind!F15),".")</f>
        <v>7.4577849289697476E-4</v>
      </c>
      <c r="H15" s="78">
        <f>IFERROR((($C15*s_DL)/ss_ind!G15),".")</f>
        <v>3.8515228054047654E-2</v>
      </c>
      <c r="I15" s="78">
        <f>IFERROR((($C15*s_DL)/ss_ind!H15),".")</f>
        <v>5.1713623069053E-2</v>
      </c>
      <c r="J15" s="78">
        <f>IFERROR((($C15*s_DL)/ss_ind!I15),".")</f>
        <v>2.026727115981736E-4</v>
      </c>
      <c r="K15" s="78">
        <f>IFERROR((($C15*s_DL)/ss_ind!J15),".")</f>
        <v>7.9459772785388144E-5</v>
      </c>
      <c r="L15" s="78">
        <f>IFERROR((($C15*s_DL)/ss_ind!K15),".")</f>
        <v>1.6042827543378998E-4</v>
      </c>
      <c r="M15" s="78">
        <f>IFERROR((($C15*s_DL)/ss_ind!L15),".")</f>
        <v>1.9965525187214616E-4</v>
      </c>
      <c r="N15" s="78">
        <f>IFERROR((($C15*s_DL)/ss_ind!M15),".")</f>
        <v>1.0039649570776257E-3</v>
      </c>
      <c r="O15" s="78">
        <f>IFERROR((($C15*s_DL)/ss_ind!N15),".")</f>
        <v>1.701543287671233E-4</v>
      </c>
      <c r="P15" s="78">
        <f>IFERROR((($C15*s_DL)/ss_ind!O15),".")</f>
        <v>6.6710630136986295E-5</v>
      </c>
      <c r="Q15" s="78">
        <f>IFERROR((($C15*s_DL)/ss_ind!P15),".")</f>
        <v>1.3468791780821919E-4</v>
      </c>
      <c r="R15" s="78">
        <f>IFERROR((($C15*s_DL)/ss_ind!Q15),".")</f>
        <v>1.6762101369863016E-4</v>
      </c>
      <c r="S15" s="78">
        <f>IFERROR((($C15*s_DL)/ss_ind!R15),".")</f>
        <v>8.4288102739726032E-4</v>
      </c>
    </row>
    <row r="16" spans="1:19">
      <c r="A16" s="82" t="s">
        <v>23</v>
      </c>
      <c r="B16" s="85" t="s">
        <v>8</v>
      </c>
      <c r="C16" s="76">
        <v>5</v>
      </c>
      <c r="D16" s="78">
        <f>IFERROR((($C16*s_DL)/ss_ind!C16),".")</f>
        <v>422.16868159290721</v>
      </c>
      <c r="E16" s="78">
        <f>IFERROR((($C16*s_DL)/ss_ind!D16),".")</f>
        <v>1431.9655736315813</v>
      </c>
      <c r="F16" s="78">
        <f>IFERROR((($C16*s_DL)/ss_ind!E16),".")</f>
        <v>291.76038823785393</v>
      </c>
      <c r="G16" s="78">
        <f>IFERROR((($C16*s_DL)/ss_ind!F16),".")</f>
        <v>5.6368489362118958E-4</v>
      </c>
      <c r="H16" s="78">
        <f>IFERROR((($C16*s_DL)/ss_ind!G16),".")</f>
        <v>713.92963351565481</v>
      </c>
      <c r="I16" s="78">
        <f>IFERROR((($C16*s_DL)/ss_ind!H16),".")</f>
        <v>1854.1348189093821</v>
      </c>
      <c r="J16" s="78">
        <f>IFERROR((($C16*s_DL)/ss_ind!I16),".")</f>
        <v>6.2998854429223753E-4</v>
      </c>
      <c r="K16" s="78">
        <f>IFERROR((($C16*s_DL)/ss_ind!J16),".")</f>
        <v>4.0049271744292236E-4</v>
      </c>
      <c r="L16" s="78">
        <f>IFERROR((($C16*s_DL)/ss_ind!K16),".")</f>
        <v>6.1873874885844755E-4</v>
      </c>
      <c r="M16" s="78">
        <f>IFERROR((($C16*s_DL)/ss_ind!L16),".")</f>
        <v>6.2998854429223753E-4</v>
      </c>
      <c r="N16" s="78">
        <f>IFERROR((($C16*s_DL)/ss_ind!M16),".")</f>
        <v>7.6385689429223753E-4</v>
      </c>
      <c r="O16" s="78">
        <f>IFERROR((($C16*s_DL)/ss_ind!N16),".")</f>
        <v>4.9728036529680334E-4</v>
      </c>
      <c r="P16" s="78">
        <f>IFERROR((($C16*s_DL)/ss_ind!O16),".")</f>
        <v>3.2542368967855681E-4</v>
      </c>
      <c r="Q16" s="78">
        <f>IFERROR((($C16*s_DL)/ss_ind!P16),".")</f>
        <v>4.898946994940143E-4</v>
      </c>
      <c r="R16" s="78">
        <f>IFERROR((($C16*s_DL)/ss_ind!Q16),".")</f>
        <v>4.9623784880771158E-4</v>
      </c>
      <c r="S16" s="78">
        <f>IFERROR((($C16*s_DL)/ss_ind!R16),".")</f>
        <v>6.3707831050228297E-4</v>
      </c>
    </row>
    <row r="17" spans="1:19">
      <c r="A17" s="75" t="s">
        <v>24</v>
      </c>
      <c r="B17" s="85" t="s">
        <v>8</v>
      </c>
      <c r="C17" s="76">
        <v>5</v>
      </c>
      <c r="D17" s="78">
        <f>IFERROR((($C17*s_DL)/ss_ind!C17),".")</f>
        <v>8.4312423479043247E-2</v>
      </c>
      <c r="E17" s="78">
        <f>IFERROR((($C17*s_DL)/ss_ind!D17),".")</f>
        <v>2.9908832294039569</v>
      </c>
      <c r="F17" s="78">
        <f>IFERROR((($C17*s_DL)/ss_ind!E17),".")</f>
        <v>0.60938703293819141</v>
      </c>
      <c r="G17" s="78">
        <f>IFERROR((($C17*s_DL)/ss_ind!F17),".")</f>
        <v>5.6916471751066205E-2</v>
      </c>
      <c r="H17" s="78">
        <f>IFERROR((($C17*s_DL)/ss_ind!G17),".")</f>
        <v>0.75061592816830092</v>
      </c>
      <c r="I17" s="78">
        <f>IFERROR((($C17*s_DL)/ss_ind!H17),".")</f>
        <v>3.1321121246340655</v>
      </c>
      <c r="J17" s="78">
        <f>IFERROR((($C17*s_DL)/ss_ind!I17),".")</f>
        <v>0.3277237112328768</v>
      </c>
      <c r="K17" s="78">
        <f>IFERROR((($C17*s_DL)/ss_ind!J17),".")</f>
        <v>7.3043917808219186E-2</v>
      </c>
      <c r="L17" s="78">
        <f>IFERROR((($C17*s_DL)/ss_ind!K17),".")</f>
        <v>0.20598384821917809</v>
      </c>
      <c r="M17" s="78">
        <f>IFERROR((($C17*s_DL)/ss_ind!L17),".")</f>
        <v>0.30629749534246575</v>
      </c>
      <c r="N17" s="78">
        <f>IFERROR((($C17*s_DL)/ss_ind!M17),".")</f>
        <v>7.4051986438356185E-2</v>
      </c>
      <c r="O17" s="78">
        <f>IFERROR((($C17*s_DL)/ss_ind!N17),".")</f>
        <v>0.29184767276773738</v>
      </c>
      <c r="P17" s="78">
        <f>IFERROR((($C17*s_DL)/ss_ind!O17),".")</f>
        <v>6.5133035998725691E-2</v>
      </c>
      <c r="Q17" s="78">
        <f>IFERROR((($C17*s_DL)/ss_ind!P17),".")</f>
        <v>0.18448998929794519</v>
      </c>
      <c r="R17" s="78">
        <f>IFERROR((($C17*s_DL)/ss_ind!Q17),".")</f>
        <v>0.25942827359208531</v>
      </c>
      <c r="S17" s="78">
        <f>IFERROR((($C17*s_DL)/ss_ind!R17),".")</f>
        <v>6.4327162344158847E-2</v>
      </c>
    </row>
    <row r="18" spans="1:19">
      <c r="A18" s="75" t="s">
        <v>25</v>
      </c>
      <c r="B18" s="85" t="s">
        <v>8</v>
      </c>
      <c r="C18" s="76">
        <v>5</v>
      </c>
      <c r="D18" s="78">
        <f>IFERROR((($C18*s_DL)/ss_ind!C18),".")</f>
        <v>733.94267920605989</v>
      </c>
      <c r="E18" s="78">
        <f>IFERROR((($C18*s_DL)/ss_ind!D18),".")</f>
        <v>1111.3762661021228</v>
      </c>
      <c r="F18" s="78">
        <f>IFERROR((($C18*s_DL)/ss_ind!E18),".")</f>
        <v>226.44089833385675</v>
      </c>
      <c r="G18" s="78">
        <f>IFERROR((($C18*s_DL)/ss_ind!F18),".")</f>
        <v>2.1108574974439053E-6</v>
      </c>
      <c r="H18" s="78">
        <f>IFERROR((($C18*s_DL)/ss_ind!G18),".")</f>
        <v>960.38357965077398</v>
      </c>
      <c r="I18" s="78">
        <f>IFERROR((($C18*s_DL)/ss_ind!H18),".")</f>
        <v>1845.3189474190403</v>
      </c>
      <c r="J18" s="78">
        <f>IFERROR((($C18*s_DL)/ss_ind!I18),".")</f>
        <v>1.3771100712328765E-5</v>
      </c>
      <c r="K18" s="78">
        <f>IFERROR((($C18*s_DL)/ss_ind!J18),".")</f>
        <v>2.6721407342465751E-6</v>
      </c>
      <c r="L18" s="78">
        <f>IFERROR((($C18*s_DL)/ss_ind!K18),".")</f>
        <v>7.6607447671232878E-6</v>
      </c>
      <c r="M18" s="78">
        <f>IFERROR((($C18*s_DL)/ss_ind!L18),".")</f>
        <v>1.2038313205479451E-5</v>
      </c>
      <c r="N18" s="78">
        <f>IFERROR((($C18*s_DL)/ss_ind!M18),".")</f>
        <v>2.6310570904109585E-6</v>
      </c>
      <c r="O18" s="78">
        <f>IFERROR((($C18*s_DL)/ss_ind!N18),".")</f>
        <v>1.3262807515136882E-5</v>
      </c>
      <c r="P18" s="78">
        <f>IFERROR((($C18*s_DL)/ss_ind!O18),".")</f>
        <v>2.574105945762629E-6</v>
      </c>
      <c r="Q18" s="78">
        <f>IFERROR((($C18*s_DL)/ss_ind!P18),".")</f>
        <v>7.330757432553685E-6</v>
      </c>
      <c r="R18" s="78">
        <f>IFERROR((($C18*s_DL)/ss_ind!Q18),".")</f>
        <v>1.1699754615842758E-5</v>
      </c>
      <c r="S18" s="78">
        <f>IFERROR((($C18*s_DL)/ss_ind!R18),".")</f>
        <v>2.3856972989706684E-6</v>
      </c>
    </row>
    <row r="19" spans="1:19">
      <c r="A19" s="75" t="s">
        <v>26</v>
      </c>
      <c r="B19" s="76" t="s">
        <v>8</v>
      </c>
      <c r="C19" s="76">
        <v>5</v>
      </c>
      <c r="D19" s="78" t="str">
        <f>IFERROR((($C19*s_DL)/ss_ind!C19),".")</f>
        <v>.</v>
      </c>
      <c r="E19" s="78" t="str">
        <f>IFERROR((($C19*s_DL)/ss_ind!D19),".")</f>
        <v>.</v>
      </c>
      <c r="F19" s="78" t="str">
        <f>IFERROR((($C19*s_DL)/ss_ind!E19),".")</f>
        <v>.</v>
      </c>
      <c r="G19" s="78">
        <f>IFERROR((($C19*s_DL)/ss_ind!F19),".")</f>
        <v>8.1598926740359929E-6</v>
      </c>
      <c r="H19" s="78">
        <f>IFERROR((($C19*s_DL)/ss_ind!G19),".")</f>
        <v>8.1598926740359929E-6</v>
      </c>
      <c r="I19" s="78">
        <f>IFERROR((($C19*s_DL)/ss_ind!H19),".")</f>
        <v>8.1598926740359929E-6</v>
      </c>
      <c r="J19" s="78" t="str">
        <f>IFERROR((($C19*s_DL)/ss_ind!I19),".")</f>
        <v>.</v>
      </c>
      <c r="K19" s="78" t="str">
        <f>IFERROR((($C19*s_DL)/ss_ind!J19),".")</f>
        <v>.</v>
      </c>
      <c r="L19" s="78" t="str">
        <f>IFERROR((($C19*s_DL)/ss_ind!K19),".")</f>
        <v>.</v>
      </c>
      <c r="M19" s="78" t="str">
        <f>IFERROR((($C19*s_DL)/ss_ind!L19),".")</f>
        <v>.</v>
      </c>
      <c r="N19" s="78" t="str">
        <f>IFERROR((($C19*s_DL)/ss_ind!M19),".")</f>
        <v>.</v>
      </c>
      <c r="O19" s="78">
        <f>IFERROR((($C19*s_DL)/ss_ind!N19),".")</f>
        <v>5.0998715198956287E-5</v>
      </c>
      <c r="P19" s="78">
        <f>IFERROR((($C19*s_DL)/ss_ind!O19),".")</f>
        <v>9.9125109776693575E-6</v>
      </c>
      <c r="Q19" s="78">
        <f>IFERROR((($C19*s_DL)/ss_ind!P19),".")</f>
        <v>2.8295046049067401E-5</v>
      </c>
      <c r="R19" s="78">
        <f>IFERROR((($C19*s_DL)/ss_ind!Q19),".")</f>
        <v>4.539758342114508E-5</v>
      </c>
      <c r="S19" s="78">
        <f>IFERROR((($C19*s_DL)/ss_ind!R19),".")</f>
        <v>9.2223344948256222E-6</v>
      </c>
    </row>
    <row r="20" spans="1:19">
      <c r="A20" s="75" t="s">
        <v>27</v>
      </c>
      <c r="B20" s="85" t="s">
        <v>8</v>
      </c>
      <c r="C20" s="76">
        <v>5</v>
      </c>
      <c r="D20" s="78" t="str">
        <f>IFERROR((($C20*s_DL)/ss_ind!C20),".")</f>
        <v>.</v>
      </c>
      <c r="E20" s="78" t="str">
        <f>IFERROR((($C20*s_DL)/ss_ind!D20),".")</f>
        <v>.</v>
      </c>
      <c r="F20" s="78" t="str">
        <f>IFERROR((($C20*s_DL)/ss_ind!E20),".")</f>
        <v>.</v>
      </c>
      <c r="G20" s="78">
        <f>IFERROR((($C20*s_DL)/ss_ind!F20),".")</f>
        <v>1.7973927545582424E-5</v>
      </c>
      <c r="H20" s="78">
        <f>IFERROR((($C20*s_DL)/ss_ind!G20),".")</f>
        <v>1.7973927545582424E-5</v>
      </c>
      <c r="I20" s="78">
        <f>IFERROR((($C20*s_DL)/ss_ind!H20),".")</f>
        <v>1.7973927545582424E-5</v>
      </c>
      <c r="J20" s="78">
        <f>IFERROR((($C20*s_DL)/ss_ind!I20),".")</f>
        <v>1.1719115506849314E-4</v>
      </c>
      <c r="K20" s="78">
        <f>IFERROR((($C20*s_DL)/ss_ind!J20),".")</f>
        <v>2.2799835616438355E-5</v>
      </c>
      <c r="L20" s="78">
        <f>IFERROR((($C20*s_DL)/ss_ind!K20),".")</f>
        <v>6.5207529863013696E-5</v>
      </c>
      <c r="M20" s="78">
        <f>IFERROR((($C20*s_DL)/ss_ind!L20),".")</f>
        <v>1.0305525698630139E-4</v>
      </c>
      <c r="N20" s="78">
        <f>IFERROR((($C20*s_DL)/ss_ind!M20),".")</f>
        <v>2.2458155424657537E-5</v>
      </c>
      <c r="O20" s="78">
        <f>IFERROR((($C20*s_DL)/ss_ind!N20),".")</f>
        <v>1.1248779786282546E-4</v>
      </c>
      <c r="P20" s="78">
        <f>IFERROR((($C20*s_DL)/ss_ind!O20),".")</f>
        <v>2.1963264698374879E-5</v>
      </c>
      <c r="Q20" s="78">
        <f>IFERROR((($C20*s_DL)/ss_ind!P20),".")</f>
        <v>6.2453403403052682E-5</v>
      </c>
      <c r="R20" s="78">
        <f>IFERROR((($C20*s_DL)/ss_ind!Q20),".")</f>
        <v>1.0013370877727039E-4</v>
      </c>
      <c r="S20" s="78">
        <f>IFERROR((($C20*s_DL)/ss_ind!R20),".")</f>
        <v>2.0314185324833851E-5</v>
      </c>
    </row>
    <row r="21" spans="1:19">
      <c r="A21" s="75" t="s">
        <v>28</v>
      </c>
      <c r="B21" s="85" t="s">
        <v>8</v>
      </c>
      <c r="C21" s="76">
        <v>5</v>
      </c>
      <c r="D21" s="78" t="str">
        <f>IFERROR((($C21*s_DL)/ss_ind!C21),".")</f>
        <v>.</v>
      </c>
      <c r="E21" s="78">
        <f>IFERROR((($C21*s_DL)/ss_ind!D21),".")</f>
        <v>0.48906717184674131</v>
      </c>
      <c r="F21" s="78">
        <f>IFERROR((($C21*s_DL)/ss_ind!E21),".")</f>
        <v>9.9646549162854481E-2</v>
      </c>
      <c r="G21" s="78">
        <f>IFERROR((($C21*s_DL)/ss_ind!F21),".")</f>
        <v>1.5546793033745714E-9</v>
      </c>
      <c r="H21" s="78">
        <f>IFERROR((($C21*s_DL)/ss_ind!G21),".")</f>
        <v>9.9646550717533797E-2</v>
      </c>
      <c r="I21" s="78">
        <f>IFERROR((($C21*s_DL)/ss_ind!H21),".")</f>
        <v>0.48906717340142059</v>
      </c>
      <c r="J21" s="78">
        <f>IFERROR((($C21*s_DL)/ss_ind!I21),".")</f>
        <v>2.2479887305936073E-9</v>
      </c>
      <c r="K21" s="78">
        <f>IFERROR((($C21*s_DL)/ss_ind!J21),".")</f>
        <v>1.0557355981735159E-9</v>
      </c>
      <c r="L21" s="78">
        <f>IFERROR((($C21*s_DL)/ss_ind!K21),".")</f>
        <v>1.9749536621004567E-9</v>
      </c>
      <c r="M21" s="78">
        <f>IFERROR((($C21*s_DL)/ss_ind!L21),".")</f>
        <v>2.2479887305936073E-9</v>
      </c>
      <c r="N21" s="78">
        <f>IFERROR((($C21*s_DL)/ss_ind!M21),".")</f>
        <v>1.8937666552511418E-9</v>
      </c>
      <c r="O21" s="78">
        <f>IFERROR((($C21*s_DL)/ss_ind!N21),".")</f>
        <v>2.0857627397260273E-9</v>
      </c>
      <c r="P21" s="78">
        <f>IFERROR((($C21*s_DL)/ss_ind!O21),".")</f>
        <v>9.7954849315068472E-10</v>
      </c>
      <c r="Q21" s="78">
        <f>IFERROR((($C21*s_DL)/ss_ind!P21),".")</f>
        <v>1.8324312328767124E-9</v>
      </c>
      <c r="R21" s="78">
        <f>IFERROR((($C21*s_DL)/ss_ind!Q21),".")</f>
        <v>2.0857627397260273E-9</v>
      </c>
      <c r="S21" s="78">
        <f>IFERROR((($C21*s_DL)/ss_ind!R21),".")</f>
        <v>1.757103082191781E-9</v>
      </c>
    </row>
    <row r="22" spans="1:19">
      <c r="A22" s="75" t="s">
        <v>29</v>
      </c>
      <c r="B22" s="76" t="s">
        <v>8</v>
      </c>
      <c r="C22" s="76">
        <v>5</v>
      </c>
      <c r="D22" s="78">
        <f>IFERROR((($C22*s_DL)/ss_ind!C22),".")</f>
        <v>60.413794090019479</v>
      </c>
      <c r="E22" s="78">
        <f>IFERROR((($C22*s_DL)/ss_ind!D22),".")</f>
        <v>1997.1526491279592</v>
      </c>
      <c r="F22" s="78">
        <f>IFERROR((($C22*s_DL)/ss_ind!E22),".")</f>
        <v>406.91622969823402</v>
      </c>
      <c r="G22" s="78">
        <f>IFERROR((($C22*s_DL)/ss_ind!F22),".")</f>
        <v>2.8216218244627332E-3</v>
      </c>
      <c r="H22" s="78">
        <f>IFERROR((($C22*s_DL)/ss_ind!G22),".")</f>
        <v>467.33284541007794</v>
      </c>
      <c r="I22" s="78">
        <f>IFERROR((($C22*s_DL)/ss_ind!H22),".")</f>
        <v>2057.5692648398031</v>
      </c>
      <c r="J22" s="78">
        <f>IFERROR((($C22*s_DL)/ss_ind!I22),".")</f>
        <v>2.6181811232876715E-3</v>
      </c>
      <c r="K22" s="78">
        <f>IFERROR((($C22*s_DL)/ss_ind!J22),".")</f>
        <v>1.8991418630136985E-3</v>
      </c>
      <c r="L22" s="78">
        <f>IFERROR((($C22*s_DL)/ss_ind!K22),".")</f>
        <v>2.6072034246575337E-3</v>
      </c>
      <c r="M22" s="78">
        <f>IFERROR((($C22*s_DL)/ss_ind!L22),".")</f>
        <v>2.6181811232876715E-3</v>
      </c>
      <c r="N22" s="78">
        <f>IFERROR((($C22*s_DL)/ss_ind!M22),".")</f>
        <v>3.7784321917808225E-3</v>
      </c>
      <c r="O22" s="78">
        <f>IFERROR((($C22*s_DL)/ss_ind!N22),".")</f>
        <v>1.9431543685967533E-3</v>
      </c>
      <c r="P22" s="78">
        <f>IFERROR((($C22*s_DL)/ss_ind!O22),".")</f>
        <v>1.6050955916552074E-3</v>
      </c>
      <c r="Q22" s="78">
        <f>IFERROR((($C22*s_DL)/ss_ind!P22),".")</f>
        <v>2.1280015632070431E-3</v>
      </c>
      <c r="R22" s="78">
        <f>IFERROR((($C22*s_DL)/ss_ind!Q22),".")</f>
        <v>2.1428939432241328E-3</v>
      </c>
      <c r="S22" s="78">
        <f>IFERROR((($C22*s_DL)/ss_ind!R22),".")</f>
        <v>3.1890052139894958E-3</v>
      </c>
    </row>
    <row r="23" spans="1:19">
      <c r="A23" s="82" t="s">
        <v>30</v>
      </c>
      <c r="B23" s="85" t="s">
        <v>10</v>
      </c>
      <c r="C23" s="76">
        <v>5</v>
      </c>
      <c r="D23" s="78">
        <f>IFERROR((($C23*s_DL)/ss_ind!C23),".")</f>
        <v>169.83797535346841</v>
      </c>
      <c r="E23" s="78">
        <f>IFERROR((($C23*s_DL)/ss_ind!D23),".")</f>
        <v>2445.9776796692008</v>
      </c>
      <c r="F23" s="78">
        <f>IFERROR((($C23*s_DL)/ss_ind!E23),".")</f>
        <v>498.36351556382999</v>
      </c>
      <c r="G23" s="78">
        <f>IFERROR((($C23*s_DL)/ss_ind!F23),".")</f>
        <v>1.6101538348782468E-3</v>
      </c>
      <c r="H23" s="78">
        <f>IFERROR((($C23*s_DL)/ss_ind!G23),".")</f>
        <v>668.20310107113335</v>
      </c>
      <c r="I23" s="78">
        <f>IFERROR((($C23*s_DL)/ss_ind!H23),".")</f>
        <v>2615.8172651765044</v>
      </c>
      <c r="J23" s="78">
        <f>IFERROR((($C23*s_DL)/ss_ind!I23),".")</f>
        <v>8.6531474885844731E-3</v>
      </c>
      <c r="K23" s="78">
        <f>IFERROR((($C23*s_DL)/ss_ind!J23),".")</f>
        <v>2.158196785388128E-3</v>
      </c>
      <c r="L23" s="78">
        <f>IFERROR((($C23*s_DL)/ss_ind!K23),".")</f>
        <v>5.955401506849315E-3</v>
      </c>
      <c r="M23" s="78">
        <f>IFERROR((($C23*s_DL)/ss_ind!L23),".")</f>
        <v>8.4495440182648391E-3</v>
      </c>
      <c r="N23" s="78">
        <f>IFERROR((($C23*s_DL)/ss_ind!M23),".")</f>
        <v>2.1278415570776255E-3</v>
      </c>
      <c r="O23" s="78">
        <f>IFERROR((($C23*s_DL)/ss_ind!N23),".")</f>
        <v>6.5979097187774281E-3</v>
      </c>
      <c r="P23" s="78">
        <f>IFERROR((($C23*s_DL)/ss_ind!O23),".")</f>
        <v>1.7533289475510391E-3</v>
      </c>
      <c r="Q23" s="78">
        <f>IFERROR((($C23*s_DL)/ss_ind!P23),".")</f>
        <v>4.8992542479767386E-3</v>
      </c>
      <c r="R23" s="78">
        <f>IFERROR((($C23*s_DL)/ss_ind!Q23),".")</f>
        <v>6.880305182426741E-3</v>
      </c>
      <c r="S23" s="78">
        <f>IFERROR((($C23*s_DL)/ss_ind!R23),".")</f>
        <v>1.819800559463573E-3</v>
      </c>
    </row>
    <row r="24" spans="1:19">
      <c r="A24" s="75" t="s">
        <v>31</v>
      </c>
      <c r="B24" s="85" t="s">
        <v>8</v>
      </c>
      <c r="C24" s="76">
        <v>5</v>
      </c>
      <c r="D24" s="78" t="str">
        <f>IFERROR((($C24*s_DL)/ss_ind!C24),".")</f>
        <v>.</v>
      </c>
      <c r="E24" s="78" t="str">
        <f>IFERROR((($C24*s_DL)/ss_ind!D24),".")</f>
        <v>.</v>
      </c>
      <c r="F24" s="78" t="str">
        <f>IFERROR((($C24*s_DL)/ss_ind!E24),".")</f>
        <v>.</v>
      </c>
      <c r="G24" s="78">
        <f>IFERROR((($C24*s_DL)/ss_ind!F24),".")</f>
        <v>1.6664265536208309E-4</v>
      </c>
      <c r="H24" s="78">
        <f>IFERROR((($C24*s_DL)/ss_ind!G24),".")</f>
        <v>1.6664265536208309E-4</v>
      </c>
      <c r="I24" s="78">
        <f>IFERROR((($C24*s_DL)/ss_ind!H24),".")</f>
        <v>1.6664265536208309E-4</v>
      </c>
      <c r="J24" s="78">
        <f>IFERROR((($C24*s_DL)/ss_ind!I24),".")</f>
        <v>1.0578560767123286E-3</v>
      </c>
      <c r="K24" s="78">
        <f>IFERROR((($C24*s_DL)/ss_ind!J24),".")</f>
        <v>2.1296313123287671E-4</v>
      </c>
      <c r="L24" s="78">
        <f>IFERROR((($C24*s_DL)/ss_ind!K24),".")</f>
        <v>6.0780327214611876E-4</v>
      </c>
      <c r="M24" s="78">
        <f>IFERROR((($C24*s_DL)/ss_ind!L24),".")</f>
        <v>9.4650280547945223E-4</v>
      </c>
      <c r="N24" s="78">
        <f>IFERROR((($C24*s_DL)/ss_ind!M24),".")</f>
        <v>2.1021705305936071E-4</v>
      </c>
      <c r="O24" s="78">
        <f>IFERROR((($C24*s_DL)/ss_ind!N24),".")</f>
        <v>9.7700102548404361E-4</v>
      </c>
      <c r="P24" s="78">
        <f>IFERROR((($C24*s_DL)/ss_ind!O24),".")</f>
        <v>2.0109496886674968E-4</v>
      </c>
      <c r="Q24" s="78">
        <f>IFERROR((($C24*s_DL)/ss_ind!P24),".")</f>
        <v>5.648683109945971E-4</v>
      </c>
      <c r="R24" s="78">
        <f>IFERROR((($C24*s_DL)/ss_ind!Q24),".")</f>
        <v>9.1396378082191771E-4</v>
      </c>
      <c r="S24" s="78">
        <f>IFERROR((($C24*s_DL)/ss_ind!R24),".")</f>
        <v>1.8834001502803307E-4</v>
      </c>
    </row>
    <row r="25" spans="1:19">
      <c r="A25" s="82" t="s">
        <v>32</v>
      </c>
      <c r="B25" s="85" t="s">
        <v>10</v>
      </c>
      <c r="C25" s="76">
        <v>5</v>
      </c>
      <c r="D25" s="78" t="str">
        <f>IFERROR((($C25*s_DL)/ss_ind!C25),".")</f>
        <v>.</v>
      </c>
      <c r="E25" s="78">
        <f>IFERROR((($C25*s_DL)/ss_ind!D25),".")</f>
        <v>0.42039238524883932</v>
      </c>
      <c r="F25" s="78">
        <f>IFERROR((($C25*s_DL)/ss_ind!E25),".")</f>
        <v>8.5654185960196444E-2</v>
      </c>
      <c r="G25" s="78">
        <f>IFERROR((($C25*s_DL)/ss_ind!F25),".")</f>
        <v>8.5160327705460591E-5</v>
      </c>
      <c r="H25" s="78">
        <f>IFERROR((($C25*s_DL)/ss_ind!G25),".")</f>
        <v>8.5739346287901905E-2</v>
      </c>
      <c r="I25" s="78">
        <f>IFERROR((($C25*s_DL)/ss_ind!H25),".")</f>
        <v>0.42047754557654482</v>
      </c>
      <c r="J25" s="78">
        <f>IFERROR((($C25*s_DL)/ss_ind!I25),".")</f>
        <v>5.3427614794520565E-4</v>
      </c>
      <c r="K25" s="78">
        <f>IFERROR((($C25*s_DL)/ss_ind!J25),".")</f>
        <v>1.1060453589041096E-4</v>
      </c>
      <c r="L25" s="78">
        <f>IFERROR((($C25*s_DL)/ss_ind!K25),".")</f>
        <v>3.1541039260273978E-4</v>
      </c>
      <c r="M25" s="78">
        <f>IFERROR((($C25*s_DL)/ss_ind!L25),".")</f>
        <v>4.8740981917808215E-4</v>
      </c>
      <c r="N25" s="78">
        <f>IFERROR((($C25*s_DL)/ss_ind!M25),".")</f>
        <v>1.0910421123287668E-4</v>
      </c>
      <c r="O25" s="78">
        <f>IFERROR((($C25*s_DL)/ss_ind!N25),".")</f>
        <v>5.0442397260273982E-4</v>
      </c>
      <c r="P25" s="78">
        <f>IFERROR((($C25*s_DL)/ss_ind!O25),".")</f>
        <v>1.0401592065846498E-4</v>
      </c>
      <c r="Q25" s="78">
        <f>IFERROR((($C25*s_DL)/ss_ind!P25),".")</f>
        <v>2.9423690645246107E-4</v>
      </c>
      <c r="R25" s="78">
        <f>IFERROR((($C25*s_DL)/ss_ind!Q25),".")</f>
        <v>4.4877384337038001E-4</v>
      </c>
      <c r="S25" s="78">
        <f>IFERROR((($C25*s_DL)/ss_ind!R25),".")</f>
        <v>9.6248450704225342E-5</v>
      </c>
    </row>
    <row r="26" spans="1:19">
      <c r="A26" s="75" t="s">
        <v>33</v>
      </c>
      <c r="B26" s="76" t="s">
        <v>8</v>
      </c>
      <c r="C26" s="76">
        <v>5</v>
      </c>
      <c r="D26" s="78">
        <f>IFERROR((($C26*s_DL)/ss_ind!C26),".")</f>
        <v>302.67553464778831</v>
      </c>
      <c r="E26" s="78">
        <f>IFERROR((($C26*s_DL)/ss_ind!D26),".")</f>
        <v>17929.253865536382</v>
      </c>
      <c r="F26" s="78">
        <f>IFERROR((($C26*s_DL)/ss_ind!E26),".")</f>
        <v>3653.052953890211</v>
      </c>
      <c r="G26" s="78">
        <f>IFERROR((($C26*s_DL)/ss_ind!F26),".")</f>
        <v>1.9636056184386488E-2</v>
      </c>
      <c r="H26" s="78">
        <f>IFERROR((($C26*s_DL)/ss_ind!G26),".")</f>
        <v>3955.748124594184</v>
      </c>
      <c r="I26" s="78">
        <f>IFERROR((($C26*s_DL)/ss_ind!H26),".")</f>
        <v>18231.949036240352</v>
      </c>
      <c r="J26" s="78">
        <f>IFERROR((($C26*s_DL)/ss_ind!I26),".")</f>
        <v>8.4528279452054794E-2</v>
      </c>
      <c r="K26" s="78">
        <f>IFERROR((($C26*s_DL)/ss_ind!J26),".")</f>
        <v>2.5193818356164386E-2</v>
      </c>
      <c r="L26" s="78">
        <f>IFERROR((($C26*s_DL)/ss_ind!K26),".")</f>
        <v>6.4219536986301368E-2</v>
      </c>
      <c r="M26" s="78">
        <f>IFERROR((($C26*s_DL)/ss_ind!L26),".")</f>
        <v>8.343050958904108E-2</v>
      </c>
      <c r="N26" s="78">
        <f>IFERROR((($C26*s_DL)/ss_ind!M26),".")</f>
        <v>2.662077226027397E-2</v>
      </c>
      <c r="O26" s="78">
        <f>IFERROR((($C26*s_DL)/ss_ind!N26),".")</f>
        <v>6.8739286252604531E-2</v>
      </c>
      <c r="P26" s="78">
        <f>IFERROR((($C26*s_DL)/ss_ind!O26),".")</f>
        <v>1.9802833414872798E-2</v>
      </c>
      <c r="Q26" s="78">
        <f>IFERROR((($C26*s_DL)/ss_ind!P26),".")</f>
        <v>4.9989520173665709E-2</v>
      </c>
      <c r="R26" s="78">
        <f>IFERROR((($C26*s_DL)/ss_ind!Q26),".")</f>
        <v>6.5570692279431089E-2</v>
      </c>
      <c r="S26" s="78">
        <f>IFERROR((($C26*s_DL)/ss_ind!R26),".")</f>
        <v>2.2192727959255348E-2</v>
      </c>
    </row>
    <row r="27" spans="1:19">
      <c r="A27" s="75" t="s">
        <v>34</v>
      </c>
      <c r="B27" s="85" t="s">
        <v>8</v>
      </c>
      <c r="C27" s="76">
        <v>5</v>
      </c>
      <c r="D27" s="78" t="str">
        <f>IFERROR((($C27*s_DL)/ss_ind!C27),".")</f>
        <v>.</v>
      </c>
      <c r="E27" s="78" t="str">
        <f>IFERROR((($C27*s_DL)/ss_ind!D27),".")</f>
        <v>.</v>
      </c>
      <c r="F27" s="78" t="str">
        <f>IFERROR((($C27*s_DL)/ss_ind!E27),".")</f>
        <v>.</v>
      </c>
      <c r="G27" s="78">
        <f>IFERROR((($C27*s_DL)/ss_ind!F27),".")</f>
        <v>1.4975879962766926E-2</v>
      </c>
      <c r="H27" s="78">
        <f>IFERROR((($C27*s_DL)/ss_ind!G27),".")</f>
        <v>1.4975879962766926E-2</v>
      </c>
      <c r="I27" s="78">
        <f>IFERROR((($C27*s_DL)/ss_ind!H27),".")</f>
        <v>1.4975879962766926E-2</v>
      </c>
      <c r="J27" s="78">
        <f>IFERROR((($C27*s_DL)/ss_ind!I27),".")</f>
        <v>3.4912459397260266E-3</v>
      </c>
      <c r="K27" s="78">
        <f>IFERROR((($C27*s_DL)/ss_ind!J27),".")</f>
        <v>2.0722892566210046E-3</v>
      </c>
      <c r="L27" s="78">
        <f>IFERROR((($C27*s_DL)/ss_ind!K27),".")</f>
        <v>2.8889549735159809E-3</v>
      </c>
      <c r="M27" s="78">
        <f>IFERROR((($C27*s_DL)/ss_ind!L27),".")</f>
        <v>3.4044752073059364E-3</v>
      </c>
      <c r="N27" s="78">
        <f>IFERROR((($C27*s_DL)/ss_ind!M27),".")</f>
        <v>1.9548498410958907E-2</v>
      </c>
      <c r="O27" s="78">
        <f>IFERROR((($C27*s_DL)/ss_ind!N27),".")</f>
        <v>3.1051308691544626E-3</v>
      </c>
      <c r="P27" s="78">
        <f>IFERROR((($C27*s_DL)/ss_ind!O27),".")</f>
        <v>1.7398497541271508E-3</v>
      </c>
      <c r="Q27" s="78">
        <f>IFERROR((($C27*s_DL)/ss_ind!P27),".")</f>
        <v>2.3977530581390017E-3</v>
      </c>
      <c r="R27" s="78">
        <f>IFERROR((($C27*s_DL)/ss_ind!Q27),".")</f>
        <v>2.8484286654833963E-3</v>
      </c>
      <c r="S27" s="78">
        <f>IFERROR((($C27*s_DL)/ss_ind!R27),".")</f>
        <v>1.692578320428826E-2</v>
      </c>
    </row>
    <row r="28" spans="1:19">
      <c r="A28" s="75" t="s">
        <v>35</v>
      </c>
      <c r="B28" s="76" t="s">
        <v>8</v>
      </c>
      <c r="C28" s="76">
        <v>5</v>
      </c>
      <c r="D28" s="78" t="str">
        <f>IFERROR((($C28*s_DL)/ss_ind!C28),".")</f>
        <v>.</v>
      </c>
      <c r="E28" s="78" t="str">
        <f>IFERROR((($C28*s_DL)/ss_ind!D28),".")</f>
        <v>.</v>
      </c>
      <c r="F28" s="78" t="str">
        <f>IFERROR((($C28*s_DL)/ss_ind!E28),".")</f>
        <v>.</v>
      </c>
      <c r="G28" s="78">
        <f>IFERROR((($C28*s_DL)/ss_ind!F28),".")</f>
        <v>0.45533597112028901</v>
      </c>
      <c r="H28" s="78">
        <f>IFERROR((($C28*s_DL)/ss_ind!G28),".")</f>
        <v>0.45533597112028895</v>
      </c>
      <c r="I28" s="78">
        <f>IFERROR((($C28*s_DL)/ss_ind!H28),".")</f>
        <v>0.45533597112028895</v>
      </c>
      <c r="J28" s="78">
        <f>IFERROR((($C28*s_DL)/ss_ind!I28),".")</f>
        <v>3.073938578082192</v>
      </c>
      <c r="K28" s="78">
        <f>IFERROR((($C28*s_DL)/ss_ind!J28),".")</f>
        <v>0.56214261369863017</v>
      </c>
      <c r="L28" s="78">
        <f>IFERROR((($C28*s_DL)/ss_ind!K28),".")</f>
        <v>1.6150446520547941</v>
      </c>
      <c r="M28" s="78">
        <f>IFERROR((($C28*s_DL)/ss_ind!L28),".")</f>
        <v>2.5831791534246578</v>
      </c>
      <c r="N28" s="78">
        <f>IFERROR((($C28*s_DL)/ss_ind!M28),".")</f>
        <v>0.56398164794520544</v>
      </c>
      <c r="O28" s="78">
        <f>IFERROR((($C28*s_DL)/ss_ind!N28),".")</f>
        <v>3.0448476767123283</v>
      </c>
      <c r="P28" s="78">
        <f>IFERROR((($C28*s_DL)/ss_ind!O28),".")</f>
        <v>0.55021266477125863</v>
      </c>
      <c r="Q28" s="78">
        <f>IFERROR((($C28*s_DL)/ss_ind!P28),".")</f>
        <v>1.5991942313546428</v>
      </c>
      <c r="R28" s="78">
        <f>IFERROR((($C28*s_DL)/ss_ind!Q28),".")</f>
        <v>2.481598393432717</v>
      </c>
      <c r="S28" s="78">
        <f>IFERROR((($C28*s_DL)/ss_ind!R28),".")</f>
        <v>0.51462204234122022</v>
      </c>
    </row>
    <row r="29" spans="1:19">
      <c r="A29" s="75" t="s">
        <v>36</v>
      </c>
      <c r="B29" s="85" t="s">
        <v>8</v>
      </c>
      <c r="C29" s="76">
        <v>5</v>
      </c>
      <c r="D29" s="78" t="str">
        <f>IFERROR((($C29*s_DL)/ss_ind!C29),".")</f>
        <v>.</v>
      </c>
      <c r="E29" s="78" t="str">
        <f>IFERROR((($C29*s_DL)/ss_ind!D29),".")</f>
        <v>.</v>
      </c>
      <c r="F29" s="78" t="str">
        <f>IFERROR((($C29*s_DL)/ss_ind!E29),".")</f>
        <v>.</v>
      </c>
      <c r="G29" s="78">
        <f>IFERROR((($C29*s_DL)/ss_ind!F29),".")</f>
        <v>0.59869099958888705</v>
      </c>
      <c r="H29" s="78">
        <f>IFERROR((($C29*s_DL)/ss_ind!G29),".")</f>
        <v>0.59869099958888705</v>
      </c>
      <c r="I29" s="78">
        <f>IFERROR((($C29*s_DL)/ss_ind!H29),".")</f>
        <v>0.59869099958888705</v>
      </c>
      <c r="J29" s="78" t="str">
        <f>IFERROR((($C29*s_DL)/ss_ind!I29),".")</f>
        <v>.</v>
      </c>
      <c r="K29" s="78" t="str">
        <f>IFERROR((($C29*s_DL)/ss_ind!J29),".")</f>
        <v>.</v>
      </c>
      <c r="L29" s="78" t="str">
        <f>IFERROR((($C29*s_DL)/ss_ind!K29),".")</f>
        <v>.</v>
      </c>
      <c r="M29" s="78" t="str">
        <f>IFERROR((($C29*s_DL)/ss_ind!L29),".")</f>
        <v>.</v>
      </c>
      <c r="N29" s="78" t="str">
        <f>IFERROR((($C29*s_DL)/ss_ind!M29),".")</f>
        <v>.</v>
      </c>
      <c r="O29" s="78">
        <f>IFERROR((($C29*s_DL)/ss_ind!N29),".")</f>
        <v>3.9535593396557771</v>
      </c>
      <c r="P29" s="78">
        <f>IFERROR((($C29*s_DL)/ss_ind!O29),".")</f>
        <v>0.72367159455671626</v>
      </c>
      <c r="Q29" s="78">
        <f>IFERROR((($C29*s_DL)/ss_ind!P29),".")</f>
        <v>2.0838633255373646</v>
      </c>
      <c r="R29" s="78">
        <f>IFERROR((($C29*s_DL)/ss_ind!Q29),".")</f>
        <v>3.3166179210623019</v>
      </c>
      <c r="S29" s="78">
        <f>IFERROR((($C29*s_DL)/ss_ind!R29),".")</f>
        <v>0.67664231354642301</v>
      </c>
    </row>
    <row r="30" spans="1:19">
      <c r="A30" s="75" t="s">
        <v>37</v>
      </c>
      <c r="B30" s="76" t="s">
        <v>8</v>
      </c>
      <c r="C30" s="76">
        <v>5</v>
      </c>
      <c r="D30" s="78">
        <f>IFERROR((($C30*s_DL)/ss_ind!C30),".")</f>
        <v>31.056086921777084</v>
      </c>
      <c r="E30" s="78">
        <f>IFERROR((($C30*s_DL)/ss_ind!D30),".")</f>
        <v>2445.9776796692008</v>
      </c>
      <c r="F30" s="78">
        <f>IFERROR((($C30*s_DL)/ss_ind!E30),".")</f>
        <v>498.36351556382999</v>
      </c>
      <c r="G30" s="78">
        <f>IFERROR((($C30*s_DL)/ss_ind!F30),".")</f>
        <v>1.2364700892335774E-4</v>
      </c>
      <c r="H30" s="78">
        <f>IFERROR((($C30*s_DL)/ss_ind!G30),".")</f>
        <v>529.41972613261601</v>
      </c>
      <c r="I30" s="78">
        <f>IFERROR((($C30*s_DL)/ss_ind!H30),".")</f>
        <v>2477.0338902379872</v>
      </c>
      <c r="J30" s="78">
        <f>IFERROR((($C30*s_DL)/ss_ind!I30),".")</f>
        <v>2.7882228602739726E-4</v>
      </c>
      <c r="K30" s="78">
        <f>IFERROR((($C30*s_DL)/ss_ind!J30),".")</f>
        <v>8.2173234703196345E-5</v>
      </c>
      <c r="L30" s="78">
        <f>IFERROR((($C30*s_DL)/ss_ind!K30),".")</f>
        <v>1.9891589917808215E-4</v>
      </c>
      <c r="M30" s="78">
        <f>IFERROR((($C30*s_DL)/ss_ind!L30),".")</f>
        <v>2.6975489461187219E-4</v>
      </c>
      <c r="N30" s="78">
        <f>IFERROR((($C30*s_DL)/ss_ind!M30),".")</f>
        <v>1.6881342173515984E-4</v>
      </c>
      <c r="O30" s="78">
        <f>IFERROR((($C30*s_DL)/ss_ind!N30),".")</f>
        <v>2.3081315068493151E-4</v>
      </c>
      <c r="P30" s="78">
        <f>IFERROR((($C30*s_DL)/ss_ind!O30),".")</f>
        <v>6.6649974632166441E-5</v>
      </c>
      <c r="Q30" s="78">
        <f>IFERROR((($C30*s_DL)/ss_ind!P30),".")</f>
        <v>1.5989585866792638E-4</v>
      </c>
      <c r="R30" s="78">
        <f>IFERROR((($C30*s_DL)/ss_ind!Q30),".")</f>
        <v>2.1465172064705665E-4</v>
      </c>
      <c r="S30" s="78">
        <f>IFERROR((($C30*s_DL)/ss_ind!R30),".")</f>
        <v>1.397462100456621E-4</v>
      </c>
    </row>
    <row r="31" spans="1:19">
      <c r="A31" s="87" t="s">
        <v>9</v>
      </c>
      <c r="B31" s="87" t="s">
        <v>8</v>
      </c>
      <c r="C31" s="101">
        <v>5</v>
      </c>
      <c r="D31" s="102">
        <f>SUM(D32:D44)</f>
        <v>606.94067354943718</v>
      </c>
      <c r="E31" s="102">
        <f t="shared" ref="E31:S31" si="0">SUM(E32:E44)</f>
        <v>50850.243455836557</v>
      </c>
      <c r="F31" s="102">
        <f t="shared" si="0"/>
        <v>10360.644868744115</v>
      </c>
      <c r="G31" s="102">
        <f t="shared" si="0"/>
        <v>0.14128973321459351</v>
      </c>
      <c r="H31" s="102">
        <f t="shared" si="0"/>
        <v>10967.726832026765</v>
      </c>
      <c r="I31" s="102">
        <f t="shared" si="0"/>
        <v>51457.32541911921</v>
      </c>
      <c r="J31" s="102">
        <f t="shared" si="0"/>
        <v>0.68759855451636365</v>
      </c>
      <c r="K31" s="102">
        <f t="shared" si="0"/>
        <v>0.16670873531299504</v>
      </c>
      <c r="L31" s="102">
        <f t="shared" si="0"/>
        <v>0.44825893184902871</v>
      </c>
      <c r="M31" s="102">
        <f t="shared" si="0"/>
        <v>0.64485556282407863</v>
      </c>
      <c r="N31" s="102">
        <f t="shared" si="0"/>
        <v>0.18580153547389236</v>
      </c>
      <c r="O31" s="102">
        <f t="shared" si="0"/>
        <v>0.60434642536469241</v>
      </c>
      <c r="P31" s="102">
        <f t="shared" si="0"/>
        <v>0.14356911820065268</v>
      </c>
      <c r="Q31" s="102">
        <f t="shared" si="0"/>
        <v>0.38728682392257191</v>
      </c>
      <c r="R31" s="102">
        <f t="shared" si="0"/>
        <v>0.54081247900259688</v>
      </c>
      <c r="S31" s="102">
        <f t="shared" si="0"/>
        <v>0.15968606848662917</v>
      </c>
    </row>
    <row r="32" spans="1:19">
      <c r="A32" s="90" t="s">
        <v>339</v>
      </c>
      <c r="B32" s="84">
        <v>1</v>
      </c>
      <c r="C32" s="76">
        <v>5</v>
      </c>
      <c r="D32" s="78">
        <f>IFERROR((($C32*s_DL)/ss_ind!C32),0)</f>
        <v>123.73909632895557</v>
      </c>
      <c r="E32" s="78">
        <f>IFERROR((($C32*s_DL)/ss_ind!D32),0)</f>
        <v>23296.156347140652</v>
      </c>
      <c r="F32" s="78">
        <f>IFERROR((($C32*s_DL)/ss_ind!E32),0)</f>
        <v>4746.5495996904592</v>
      </c>
      <c r="G32" s="78">
        <f>IFERROR((($C32*s_DL)/ss_ind!F32),0)</f>
        <v>5.582501436908611E-3</v>
      </c>
      <c r="H32" s="78">
        <f>IFERROR((($C32*s_DL)/ss_ind!G32),0)</f>
        <v>4870.2942785208515</v>
      </c>
      <c r="I32" s="78">
        <f>IFERROR((($C32*s_DL)/ss_ind!H32),0)</f>
        <v>23419.901025971041</v>
      </c>
      <c r="J32" s="78">
        <f>IFERROR((($C32*s_DL)/ss_ind!I32),0)</f>
        <v>1.1137532045662101E-2</v>
      </c>
      <c r="K32" s="78">
        <f>IFERROR((($C32*s_DL)/ss_ind!J32),0)</f>
        <v>5.4848147762557083E-3</v>
      </c>
      <c r="L32" s="78">
        <f>IFERROR((($C32*s_DL)/ss_ind!K32),0)</f>
        <v>1.0353987077625573E-2</v>
      </c>
      <c r="M32" s="78">
        <f>IFERROR((($C32*s_DL)/ss_ind!L32),0)</f>
        <v>1.1137532045662101E-2</v>
      </c>
      <c r="N32" s="78">
        <f>IFERROR((($C32*s_DL)/ss_ind!M32),0)</f>
        <v>7.6353688721461184E-3</v>
      </c>
      <c r="O32" s="78">
        <f>IFERROR((($C32*s_DL)/ss_ind!N32),0)</f>
        <v>8.9367721187995144E-3</v>
      </c>
      <c r="P32" s="78">
        <f>IFERROR((($C32*s_DL)/ss_ind!O32),0)</f>
        <v>4.2800972469001341E-3</v>
      </c>
      <c r="Q32" s="78">
        <f>IFERROR((($C32*s_DL)/ss_ind!P32),0)</f>
        <v>7.8153726799791001E-3</v>
      </c>
      <c r="R32" s="78">
        <f>IFERROR((($C32*s_DL)/ss_ind!Q32),0)</f>
        <v>8.1554770701365766E-3</v>
      </c>
      <c r="S32" s="78">
        <f>IFERROR((($C32*s_DL)/ss_ind!R32),0)</f>
        <v>6.3093594028303989E-3</v>
      </c>
    </row>
    <row r="33" spans="1:19">
      <c r="A33" s="90" t="s">
        <v>340</v>
      </c>
      <c r="B33" s="84">
        <v>1</v>
      </c>
      <c r="C33" s="76">
        <v>5</v>
      </c>
      <c r="D33" s="78">
        <f>IFERROR((($C33*s_DL)/ss_ind!C33),0)</f>
        <v>64.902369152932565</v>
      </c>
      <c r="E33" s="78">
        <f>IFERROR((($C33*s_DL)/ss_ind!D33),0)</f>
        <v>2992.1668702749453</v>
      </c>
      <c r="F33" s="78">
        <f>IFERROR((($C33*s_DL)/ss_ind!E33),0)</f>
        <v>609.64857243730671</v>
      </c>
      <c r="G33" s="78">
        <f>IFERROR((($C33*s_DL)/ss_ind!F33),0)</f>
        <v>6.2728656697148329E-3</v>
      </c>
      <c r="H33" s="78">
        <f>IFERROR((($C33*s_DL)/ss_ind!G33),0)</f>
        <v>674.55721445590893</v>
      </c>
      <c r="I33" s="78">
        <f>IFERROR((($C33*s_DL)/ss_ind!H33),0)</f>
        <v>3057.0755122935479</v>
      </c>
      <c r="J33" s="78">
        <f>IFERROR((($C33*s_DL)/ss_ind!I33),0)</f>
        <v>2.0041806118721462E-2</v>
      </c>
      <c r="K33" s="78">
        <f>IFERROR((($C33*s_DL)/ss_ind!J33),0)</f>
        <v>6.6992109589041086E-3</v>
      </c>
      <c r="L33" s="78">
        <f>IFERROR((($C33*s_DL)/ss_ind!K33),0)</f>
        <v>1.5966452785388125E-2</v>
      </c>
      <c r="M33" s="78">
        <f>IFERROR((($C33*s_DL)/ss_ind!L33),0)</f>
        <v>1.9985979360730592E-2</v>
      </c>
      <c r="N33" s="78">
        <f>IFERROR((($C33*s_DL)/ss_ind!M33),0)</f>
        <v>8.5245188127853876E-3</v>
      </c>
      <c r="O33" s="78">
        <f>IFERROR((($C33*s_DL)/ss_ind!N33),0)</f>
        <v>1.6595987401259862E-2</v>
      </c>
      <c r="P33" s="78">
        <f>IFERROR((($C33*s_DL)/ss_ind!O33),0)</f>
        <v>5.3600874380647029E-3</v>
      </c>
      <c r="Q33" s="78">
        <f>IFERROR((($C33*s_DL)/ss_ind!P33),0)</f>
        <v>1.2543509907613897E-2</v>
      </c>
      <c r="R33" s="78">
        <f>IFERROR((($C33*s_DL)/ss_ind!Q33),0)</f>
        <v>1.5740632691650068E-2</v>
      </c>
      <c r="S33" s="78">
        <f>IFERROR((($C33*s_DL)/ss_ind!R33),0)</f>
        <v>7.089611071882506E-3</v>
      </c>
    </row>
    <row r="34" spans="1:19">
      <c r="A34" s="90" t="s">
        <v>341</v>
      </c>
      <c r="B34" s="84">
        <v>1</v>
      </c>
      <c r="C34" s="76">
        <v>5</v>
      </c>
      <c r="D34" s="78">
        <f>IFERROR((($C34*s_DL)/ss_ind!C34),0)</f>
        <v>0.58594101496946605</v>
      </c>
      <c r="E34" s="78">
        <f>IFERROR((($C34*s_DL)/ss_ind!D34),0)</f>
        <v>1.0828794387661707</v>
      </c>
      <c r="F34" s="78">
        <f>IFERROR((($C34*s_DL)/ss_ind!E34),0)</f>
        <v>0.22063472145350146</v>
      </c>
      <c r="G34" s="78">
        <f>IFERROR((($C34*s_DL)/ss_ind!F34),0)</f>
        <v>4.8905988354445457E-2</v>
      </c>
      <c r="H34" s="78">
        <f>IFERROR((($C34*s_DL)/ss_ind!G34),0)</f>
        <v>0.85548172477741291</v>
      </c>
      <c r="I34" s="78">
        <f>IFERROR((($C34*s_DL)/ss_ind!H34),0)</f>
        <v>1.717726442090082</v>
      </c>
      <c r="J34" s="78">
        <f>IFERROR((($C34*s_DL)/ss_ind!I34),0)</f>
        <v>0.27894379132420088</v>
      </c>
      <c r="K34" s="78">
        <f>IFERROR((($C34*s_DL)/ss_ind!J34),0)</f>
        <v>6.5001580730593603E-2</v>
      </c>
      <c r="L34" s="78">
        <f>IFERROR((($C34*s_DL)/ss_ind!K34),0)</f>
        <v>0.18067368502283107</v>
      </c>
      <c r="M34" s="78">
        <f>IFERROR((($C34*s_DL)/ss_ind!L34),0)</f>
        <v>0.26410091068493152</v>
      </c>
      <c r="N34" s="78">
        <f>IFERROR((($C34*s_DL)/ss_ind!M34),0)</f>
        <v>6.4700733744292235E-2</v>
      </c>
      <c r="O34" s="78">
        <f>IFERROR((($C34*s_DL)/ss_ind!N34),0)</f>
        <v>0.23576385098349151</v>
      </c>
      <c r="P34" s="78">
        <f>IFERROR((($C34*s_DL)/ss_ind!O34),0)</f>
        <v>5.5241481136675943E-2</v>
      </c>
      <c r="Q34" s="78">
        <f>IFERROR((($C34*s_DL)/ss_ind!P34),0)</f>
        <v>0.15408348381973386</v>
      </c>
      <c r="R34" s="78">
        <f>IFERROR((($C34*s_DL)/ss_ind!Q34),0)</f>
        <v>0.21534754367123285</v>
      </c>
      <c r="S34" s="78">
        <f>IFERROR((($C34*s_DL)/ss_ind!R34),0)</f>
        <v>5.5273690650352439E-2</v>
      </c>
    </row>
    <row r="35" spans="1:19">
      <c r="A35" s="90" t="s">
        <v>342</v>
      </c>
      <c r="B35" s="84">
        <v>1</v>
      </c>
      <c r="C35" s="76">
        <v>5</v>
      </c>
      <c r="D35" s="78">
        <f>IFERROR((($C35*s_DL)/ss_ind!C35),0)</f>
        <v>31.056086921777084</v>
      </c>
      <c r="E35" s="78">
        <f>IFERROR((($C35*s_DL)/ss_ind!D35),0)</f>
        <v>2445.9776796692008</v>
      </c>
      <c r="F35" s="78">
        <f>IFERROR((($C35*s_DL)/ss_ind!E35),0)</f>
        <v>498.36351556382999</v>
      </c>
      <c r="G35" s="78">
        <f>IFERROR((($C35*s_DL)/ss_ind!F35),0)</f>
        <v>1.2364700892335774E-4</v>
      </c>
      <c r="H35" s="78">
        <f>IFERROR((($C35*s_DL)/ss_ind!G35),0)</f>
        <v>529.41972613261601</v>
      </c>
      <c r="I35" s="78">
        <f>IFERROR((($C35*s_DL)/ss_ind!H35),0)</f>
        <v>2477.0338902379872</v>
      </c>
      <c r="J35" s="78">
        <f>IFERROR((($C35*s_DL)/ss_ind!I35),0)</f>
        <v>2.7882228602739726E-4</v>
      </c>
      <c r="K35" s="78">
        <f>IFERROR((($C35*s_DL)/ss_ind!J35),0)</f>
        <v>8.2173234703196345E-5</v>
      </c>
      <c r="L35" s="78">
        <f>IFERROR((($C35*s_DL)/ss_ind!K35),0)</f>
        <v>1.9891589917808215E-4</v>
      </c>
      <c r="M35" s="78">
        <f>IFERROR((($C35*s_DL)/ss_ind!L35),0)</f>
        <v>2.6975489461187219E-4</v>
      </c>
      <c r="N35" s="78">
        <f>IFERROR((($C35*s_DL)/ss_ind!M35),0)</f>
        <v>1.6881342173515984E-4</v>
      </c>
      <c r="O35" s="78">
        <f>IFERROR((($C35*s_DL)/ss_ind!N35),0)</f>
        <v>2.3081315068493151E-4</v>
      </c>
      <c r="P35" s="78">
        <f>IFERROR((($C35*s_DL)/ss_ind!O35),0)</f>
        <v>6.6649974632166441E-5</v>
      </c>
      <c r="Q35" s="78">
        <f>IFERROR((($C35*s_DL)/ss_ind!P35),0)</f>
        <v>1.5989585866792638E-4</v>
      </c>
      <c r="R35" s="78">
        <f>IFERROR((($C35*s_DL)/ss_ind!Q35),0)</f>
        <v>2.1465172064705665E-4</v>
      </c>
      <c r="S35" s="78">
        <f>IFERROR((($C35*s_DL)/ss_ind!R35),0)</f>
        <v>1.397462100456621E-4</v>
      </c>
    </row>
    <row r="36" spans="1:19">
      <c r="A36" s="90" t="s">
        <v>343</v>
      </c>
      <c r="B36" s="84">
        <v>1</v>
      </c>
      <c r="C36" s="76">
        <v>5</v>
      </c>
      <c r="D36" s="78">
        <f>IFERROR((($C36*s_DL)/ss_ind!C36),0)</f>
        <v>302.67553464778831</v>
      </c>
      <c r="E36" s="78">
        <f>IFERROR((($C36*s_DL)/ss_ind!D36),0)</f>
        <v>17929.253865536382</v>
      </c>
      <c r="F36" s="78">
        <f>IFERROR((($C36*s_DL)/ss_ind!E36),0)</f>
        <v>3653.052953890211</v>
      </c>
      <c r="G36" s="78">
        <f>IFERROR((($C36*s_DL)/ss_ind!F36),0)</f>
        <v>1.9636056184386488E-2</v>
      </c>
      <c r="H36" s="78">
        <f>IFERROR((($C36*s_DL)/ss_ind!G36),0)</f>
        <v>3955.748124594184</v>
      </c>
      <c r="I36" s="78">
        <f>IFERROR((($C36*s_DL)/ss_ind!H36),0)</f>
        <v>18231.949036240352</v>
      </c>
      <c r="J36" s="78">
        <f>IFERROR((($C36*s_DL)/ss_ind!I36),0)</f>
        <v>8.4528279452054794E-2</v>
      </c>
      <c r="K36" s="78">
        <f>IFERROR((($C36*s_DL)/ss_ind!J36),0)</f>
        <v>2.5193818356164386E-2</v>
      </c>
      <c r="L36" s="78">
        <f>IFERROR((($C36*s_DL)/ss_ind!K36),0)</f>
        <v>6.4219536986301368E-2</v>
      </c>
      <c r="M36" s="78">
        <f>IFERROR((($C36*s_DL)/ss_ind!L36),0)</f>
        <v>8.343050958904108E-2</v>
      </c>
      <c r="N36" s="78">
        <f>IFERROR((($C36*s_DL)/ss_ind!M36),0)</f>
        <v>2.662077226027397E-2</v>
      </c>
      <c r="O36" s="78">
        <f>IFERROR((($C36*s_DL)/ss_ind!N36),0)</f>
        <v>6.8739286252604531E-2</v>
      </c>
      <c r="P36" s="78">
        <f>IFERROR((($C36*s_DL)/ss_ind!O36),0)</f>
        <v>1.9802833414872798E-2</v>
      </c>
      <c r="Q36" s="78">
        <f>IFERROR((($C36*s_DL)/ss_ind!P36),0)</f>
        <v>4.9989520173665709E-2</v>
      </c>
      <c r="R36" s="78">
        <f>IFERROR((($C36*s_DL)/ss_ind!Q36),0)</f>
        <v>6.5570692279431089E-2</v>
      </c>
      <c r="S36" s="78">
        <f>IFERROR((($C36*s_DL)/ss_ind!R36),0)</f>
        <v>2.2192727959255348E-2</v>
      </c>
    </row>
    <row r="37" spans="1:19">
      <c r="A37" s="90" t="s">
        <v>344</v>
      </c>
      <c r="B37" s="84">
        <v>1</v>
      </c>
      <c r="C37" s="76">
        <v>5</v>
      </c>
      <c r="D37" s="78">
        <f>IFERROR((($C37*s_DL)/ss_ind!C37),0)</f>
        <v>60.413794090019479</v>
      </c>
      <c r="E37" s="78">
        <f>IFERROR((($C37*s_DL)/ss_ind!D37),0)</f>
        <v>1997.1526491279592</v>
      </c>
      <c r="F37" s="78">
        <f>IFERROR((($C37*s_DL)/ss_ind!E37),0)</f>
        <v>406.91622969823402</v>
      </c>
      <c r="G37" s="78">
        <f>IFERROR((($C37*s_DL)/ss_ind!F37),0)</f>
        <v>2.8216218244627332E-3</v>
      </c>
      <c r="H37" s="78">
        <f>IFERROR((($C37*s_DL)/ss_ind!G37),0)</f>
        <v>467.33284541007794</v>
      </c>
      <c r="I37" s="78">
        <f>IFERROR((($C37*s_DL)/ss_ind!H37),0)</f>
        <v>2057.5692648398031</v>
      </c>
      <c r="J37" s="78">
        <f>IFERROR((($C37*s_DL)/ss_ind!I37),0)</f>
        <v>2.6181811232876715E-3</v>
      </c>
      <c r="K37" s="78">
        <f>IFERROR((($C37*s_DL)/ss_ind!J37),0)</f>
        <v>1.8991418630136985E-3</v>
      </c>
      <c r="L37" s="78">
        <f>IFERROR((($C37*s_DL)/ss_ind!K37),0)</f>
        <v>2.6072034246575337E-3</v>
      </c>
      <c r="M37" s="78">
        <f>IFERROR((($C37*s_DL)/ss_ind!L37),0)</f>
        <v>2.6181811232876715E-3</v>
      </c>
      <c r="N37" s="78">
        <f>IFERROR((($C37*s_DL)/ss_ind!M37),0)</f>
        <v>3.7784321917808225E-3</v>
      </c>
      <c r="O37" s="78">
        <f>IFERROR((($C37*s_DL)/ss_ind!N37),0)</f>
        <v>1.9431543685967533E-3</v>
      </c>
      <c r="P37" s="78">
        <f>IFERROR((($C37*s_DL)/ss_ind!O37),0)</f>
        <v>1.6050955916552074E-3</v>
      </c>
      <c r="Q37" s="78">
        <f>IFERROR((($C37*s_DL)/ss_ind!P37),0)</f>
        <v>2.1280015632070431E-3</v>
      </c>
      <c r="R37" s="78">
        <f>IFERROR((($C37*s_DL)/ss_ind!Q37),0)</f>
        <v>2.1428939432241328E-3</v>
      </c>
      <c r="S37" s="78">
        <f>IFERROR((($C37*s_DL)/ss_ind!R37),0)</f>
        <v>3.1890052139894958E-3</v>
      </c>
    </row>
    <row r="38" spans="1:19">
      <c r="A38" s="90" t="s">
        <v>345</v>
      </c>
      <c r="B38" s="84">
        <v>1</v>
      </c>
      <c r="C38" s="76">
        <v>5</v>
      </c>
      <c r="D38" s="78">
        <f>IFERROR((($C38*s_DL)/ss_ind!C38),0)</f>
        <v>23.413378030871002</v>
      </c>
      <c r="E38" s="78">
        <f>IFERROR((($C38*s_DL)/ss_ind!D38),0)</f>
        <v>2180.0072912003175</v>
      </c>
      <c r="F38" s="78">
        <f>IFERROR((($C38*s_DL)/ss_ind!E38),0)</f>
        <v>444.17253134718055</v>
      </c>
      <c r="G38" s="78">
        <f>IFERROR((($C38*s_DL)/ss_ind!F38),0)</f>
        <v>3.3642647988755751E-3</v>
      </c>
      <c r="H38" s="78">
        <f>IFERROR((($C38*s_DL)/ss_ind!G38),0)</f>
        <v>467.58927364285034</v>
      </c>
      <c r="I38" s="78">
        <f>IFERROR((($C38*s_DL)/ss_ind!H38),0)</f>
        <v>2203.4240334959877</v>
      </c>
      <c r="J38" s="78">
        <f>IFERROR((($C38*s_DL)/ss_ind!I38),0)</f>
        <v>1.5546720009132422E-2</v>
      </c>
      <c r="K38" s="78">
        <f>IFERROR((($C38*s_DL)/ss_ind!J38),0)</f>
        <v>4.2904552392694075E-3</v>
      </c>
      <c r="L38" s="78">
        <f>IFERROR((($C38*s_DL)/ss_ind!K38),0)</f>
        <v>1.1206822904109588E-2</v>
      </c>
      <c r="M38" s="78">
        <f>IFERROR((($C38*s_DL)/ss_ind!L38),0)</f>
        <v>1.5107236757990868E-2</v>
      </c>
      <c r="N38" s="78">
        <f>IFERROR((($C38*s_DL)/ss_ind!M38),0)</f>
        <v>4.5379939452054796E-3</v>
      </c>
      <c r="O38" s="78">
        <f>IFERROR((($C38*s_DL)/ss_ind!N38),0)</f>
        <v>1.2505435665593024E-2</v>
      </c>
      <c r="P38" s="78">
        <f>IFERROR((($C38*s_DL)/ss_ind!O38),0)</f>
        <v>3.4137049871923388E-3</v>
      </c>
      <c r="Q38" s="78">
        <f>IFERROR((($C38*s_DL)/ss_ind!P38),0)</f>
        <v>8.7523268938063496E-3</v>
      </c>
      <c r="R38" s="78">
        <f>IFERROR((($C38*s_DL)/ss_ind!Q38),0)</f>
        <v>1.1828462367246424E-2</v>
      </c>
      <c r="S38" s="78">
        <f>IFERROR((($C38*s_DL)/ss_ind!R38),0)</f>
        <v>3.8023018860432797E-3</v>
      </c>
    </row>
    <row r="39" spans="1:19">
      <c r="A39" s="90" t="s">
        <v>346</v>
      </c>
      <c r="B39" s="84">
        <v>1</v>
      </c>
      <c r="C39" s="76">
        <v>5</v>
      </c>
      <c r="D39" s="78">
        <f>IFERROR((($C39*s_DL)/ss_ind!C39),0)</f>
        <v>0</v>
      </c>
      <c r="E39" s="78">
        <f>IFERROR((($C39*s_DL)/ss_ind!D39),0)</f>
        <v>0</v>
      </c>
      <c r="F39" s="78">
        <f>IFERROR((($C39*s_DL)/ss_ind!E39),0)</f>
        <v>0</v>
      </c>
      <c r="G39" s="78">
        <f>IFERROR((($C39*s_DL)/ss_ind!F39),0)</f>
        <v>6.4812656973100924E-3</v>
      </c>
      <c r="H39" s="78">
        <f>IFERROR((($C39*s_DL)/ss_ind!G39),0)</f>
        <v>6.4812656973100924E-3</v>
      </c>
      <c r="I39" s="78">
        <f>IFERROR((($C39*s_DL)/ss_ind!H39),0)</f>
        <v>6.4812656973100924E-3</v>
      </c>
      <c r="J39" s="78">
        <f>IFERROR((($C39*s_DL)/ss_ind!I39),0)</f>
        <v>3.5589886611872158E-2</v>
      </c>
      <c r="K39" s="78">
        <f>IFERROR((($C39*s_DL)/ss_ind!J39),0)</f>
        <v>8.5355829041095909E-3</v>
      </c>
      <c r="L39" s="78">
        <f>IFERROR((($C39*s_DL)/ss_ind!K39),0)</f>
        <v>2.3859699579908675E-2</v>
      </c>
      <c r="M39" s="78">
        <f>IFERROR((($C39*s_DL)/ss_ind!L39),0)</f>
        <v>3.4242162995433791E-2</v>
      </c>
      <c r="N39" s="78">
        <f>IFERROR((($C39*s_DL)/ss_ind!M39),0)</f>
        <v>8.4028574063926935E-3</v>
      </c>
      <c r="O39" s="78">
        <f>IFERROR((($C39*s_DL)/ss_ind!N39),0)</f>
        <v>2.7546351866774114E-2</v>
      </c>
      <c r="P39" s="78">
        <f>IFERROR((($C39*s_DL)/ss_ind!O39),0)</f>
        <v>7.1447401541095872E-3</v>
      </c>
      <c r="Q39" s="78">
        <f>IFERROR((($C39*s_DL)/ss_ind!P39),0)</f>
        <v>2.0372611931835146E-2</v>
      </c>
      <c r="R39" s="78">
        <f>IFERROR((($C39*s_DL)/ss_ind!Q39),0)</f>
        <v>2.8332904590242725E-2</v>
      </c>
      <c r="S39" s="78">
        <f>IFERROR((($C39*s_DL)/ss_ind!R39),0)</f>
        <v>7.3251453907749323E-3</v>
      </c>
    </row>
    <row r="40" spans="1:19">
      <c r="A40" s="90" t="s">
        <v>347</v>
      </c>
      <c r="B40" s="84">
        <v>1</v>
      </c>
      <c r="C40" s="76">
        <v>5</v>
      </c>
      <c r="D40" s="78">
        <f>IFERROR((($C40*s_DL)/ss_ind!C40),0)</f>
        <v>0</v>
      </c>
      <c r="E40" s="78">
        <f>IFERROR((($C40*s_DL)/ss_ind!D40),0)</f>
        <v>0</v>
      </c>
      <c r="F40" s="78">
        <f>IFERROR((($C40*s_DL)/ss_ind!E40),0)</f>
        <v>0</v>
      </c>
      <c r="G40" s="78">
        <f>IFERROR((($C40*s_DL)/ss_ind!F40),0)</f>
        <v>5.3906892663909569E-5</v>
      </c>
      <c r="H40" s="78">
        <f>IFERROR((($C40*s_DL)/ss_ind!G40),0)</f>
        <v>5.3906892663909562E-5</v>
      </c>
      <c r="I40" s="78">
        <f>IFERROR((($C40*s_DL)/ss_ind!H40),0)</f>
        <v>5.3906892663909562E-5</v>
      </c>
      <c r="J40" s="78">
        <f>IFERROR((($C40*s_DL)/ss_ind!I40),0)</f>
        <v>2.9968648127853885E-4</v>
      </c>
      <c r="K40" s="78">
        <f>IFERROR((($C40*s_DL)/ss_ind!J40),0)</f>
        <v>6.7960398904109593E-5</v>
      </c>
      <c r="L40" s="78">
        <f>IFERROR((($C40*s_DL)/ss_ind!K40),0)</f>
        <v>1.8972278027397263E-4</v>
      </c>
      <c r="M40" s="78">
        <f>IFERROR((($C40*s_DL)/ss_ind!L40),0)</f>
        <v>2.8033664547945207E-4</v>
      </c>
      <c r="N40" s="78">
        <f>IFERROR((($C40*s_DL)/ss_ind!M40),0)</f>
        <v>6.7043537853881267E-5</v>
      </c>
      <c r="O40" s="78">
        <f>IFERROR((($C40*s_DL)/ss_ind!N40),0)</f>
        <v>2.5534207436399211E-4</v>
      </c>
      <c r="P40" s="78">
        <f>IFERROR((($C40*s_DL)/ss_ind!O40),0)</f>
        <v>6.1413698630136967E-5</v>
      </c>
      <c r="Q40" s="78">
        <f>IFERROR((($C40*s_DL)/ss_ind!P40),0)</f>
        <v>1.7212691889541214E-4</v>
      </c>
      <c r="R40" s="78">
        <f>IFERROR((($C40*s_DL)/ss_ind!Q40),0)</f>
        <v>2.5043524215451099E-4</v>
      </c>
      <c r="S40" s="78">
        <f>IFERROR((($C40*s_DL)/ss_ind!R40),0)</f>
        <v>6.0925727283780532E-5</v>
      </c>
    </row>
    <row r="41" spans="1:19">
      <c r="A41" s="90" t="s">
        <v>348</v>
      </c>
      <c r="B41" s="94">
        <v>0.99987999999999999</v>
      </c>
      <c r="C41" s="76">
        <v>5</v>
      </c>
      <c r="D41" s="78">
        <f>IFERROR((($C41*s_DL)/ss_ind!C41),0)</f>
        <v>0.12008529917747267</v>
      </c>
      <c r="E41" s="78">
        <f>IFERROR((($C41*s_DL)/ss_ind!D41),0)</f>
        <v>8.4292997828486662</v>
      </c>
      <c r="F41" s="78">
        <f>IFERROR((($C41*s_DL)/ss_ind!E41),0)</f>
        <v>1.7174545411591904</v>
      </c>
      <c r="G41" s="78">
        <f>IFERROR((($C41*s_DL)/ss_ind!F41),0)</f>
        <v>3.7778558141431128E-2</v>
      </c>
      <c r="H41" s="78">
        <f>IFERROR((($C41*s_DL)/ss_ind!G41),0)</f>
        <v>1.8753183984780943</v>
      </c>
      <c r="I41" s="78">
        <f>IFERROR((($C41*s_DL)/ss_ind!H41),0)</f>
        <v>8.5871636401675691</v>
      </c>
      <c r="J41" s="78">
        <f>IFERROR((($C41*s_DL)/ss_ind!I41),0)</f>
        <v>0.17417359382928946</v>
      </c>
      <c r="K41" s="78">
        <f>IFERROR((($C41*s_DL)/ss_ind!J41),0)</f>
        <v>3.7627175840838356E-2</v>
      </c>
      <c r="L41" s="78">
        <f>IFERROR((($C41*s_DL)/ss_ind!K41),0)</f>
        <v>0.10507211366875616</v>
      </c>
      <c r="M41" s="78">
        <f>IFERROR((($C41*s_DL)/ss_ind!L41),0)</f>
        <v>0.15950136174040913</v>
      </c>
      <c r="N41" s="78">
        <f>IFERROR((($C41*s_DL)/ss_ind!M41),0)</f>
        <v>4.8575354824062091E-2</v>
      </c>
      <c r="O41" s="78">
        <f>IFERROR((($C41*s_DL)/ss_ind!N41),0)</f>
        <v>0.16797969075685174</v>
      </c>
      <c r="P41" s="78">
        <f>IFERROR((($C41*s_DL)/ss_ind!O41),0)</f>
        <v>3.5018542997844751E-2</v>
      </c>
      <c r="Q41" s="78">
        <f>IFERROR((($C41*s_DL)/ss_ind!P41),0)</f>
        <v>9.768845340858448E-2</v>
      </c>
      <c r="R41" s="78">
        <f>IFERROR((($C41*s_DL)/ss_ind!Q41),0)</f>
        <v>0.14115755851340661</v>
      </c>
      <c r="S41" s="78">
        <f>IFERROR((($C41*s_DL)/ss_ind!R41),0)</f>
        <v>4.2697436575494678E-2</v>
      </c>
    </row>
    <row r="42" spans="1:19">
      <c r="A42" s="90" t="s">
        <v>349</v>
      </c>
      <c r="B42" s="84">
        <v>0.97898250799999997</v>
      </c>
      <c r="C42" s="76">
        <v>5</v>
      </c>
      <c r="D42" s="78">
        <f>IFERROR((($C42*s_DL)/ss_ind!C42),0)</f>
        <v>0</v>
      </c>
      <c r="E42" s="78">
        <f>IFERROR((($C42*s_DL)/ss_ind!D42),0)</f>
        <v>0</v>
      </c>
      <c r="F42" s="78">
        <f>IFERROR((($C42*s_DL)/ss_ind!E42),0)</f>
        <v>0</v>
      </c>
      <c r="G42" s="78">
        <f>IFERROR((($C42*s_DL)/ss_ind!F42),0)</f>
        <v>7.9883921950385817E-6</v>
      </c>
      <c r="H42" s="78">
        <f>IFERROR((($C42*s_DL)/ss_ind!G42),0)</f>
        <v>7.9883921950385817E-6</v>
      </c>
      <c r="I42" s="78">
        <f>IFERROR((($C42*s_DL)/ss_ind!H42),0)</f>
        <v>7.9883921950385817E-6</v>
      </c>
      <c r="J42" s="78">
        <f>IFERROR((($C42*s_DL)/ss_ind!I42),0)</f>
        <v>0</v>
      </c>
      <c r="K42" s="78">
        <f>IFERROR((($C42*s_DL)/ss_ind!J42),0)</f>
        <v>0</v>
      </c>
      <c r="L42" s="78">
        <f>IFERROR((($C42*s_DL)/ss_ind!K42),0)</f>
        <v>0</v>
      </c>
      <c r="M42" s="78">
        <f>IFERROR((($C42*s_DL)/ss_ind!L42),0)</f>
        <v>0</v>
      </c>
      <c r="N42" s="78">
        <f>IFERROR((($C42*s_DL)/ss_ind!M42),0)</f>
        <v>0</v>
      </c>
      <c r="O42" s="78">
        <f>IFERROR((($C42*s_DL)/ss_ind!N42),0)</f>
        <v>4.9926850110251937E-5</v>
      </c>
      <c r="P42" s="78">
        <f>IFERROR((($C42*s_DL)/ss_ind!O42),0)</f>
        <v>9.7041748574962791E-6</v>
      </c>
      <c r="Q42" s="78">
        <f>IFERROR((($C42*s_DL)/ss_ind!P42),0)</f>
        <v>2.7700355145091496E-5</v>
      </c>
      <c r="R42" s="78">
        <f>IFERROR((($C42*s_DL)/ss_ind!Q42),0)</f>
        <v>4.4443440074771825E-5</v>
      </c>
      <c r="S42" s="78">
        <f>IFERROR((($C42*s_DL)/ss_ind!R42),0)</f>
        <v>9.0285041533593022E-6</v>
      </c>
    </row>
    <row r="43" spans="1:19">
      <c r="A43" s="90" t="s">
        <v>350</v>
      </c>
      <c r="B43" s="84">
        <v>2.0897492E-2</v>
      </c>
      <c r="C43" s="76">
        <v>5</v>
      </c>
      <c r="D43" s="78">
        <f>IFERROR((($C43*s_DL)/ss_ind!C43),0)</f>
        <v>0</v>
      </c>
      <c r="E43" s="78">
        <f>IFERROR((($C43*s_DL)/ss_ind!D43),0)</f>
        <v>0</v>
      </c>
      <c r="F43" s="78">
        <f>IFERROR((($C43*s_DL)/ss_ind!E43),0)</f>
        <v>0</v>
      </c>
      <c r="G43" s="78">
        <f>IFERROR((($C43*s_DL)/ss_ind!F43),0)</f>
        <v>9.5153798137984722E-3</v>
      </c>
      <c r="H43" s="78">
        <f>IFERROR((($C43*s_DL)/ss_ind!G43),0)</f>
        <v>9.5153798137984722E-3</v>
      </c>
      <c r="I43" s="78">
        <f>IFERROR((($C43*s_DL)/ss_ind!H43),0)</f>
        <v>9.5153798137984722E-3</v>
      </c>
      <c r="J43" s="78">
        <f>IFERROR((($C43*s_DL)/ss_ind!I43),0)</f>
        <v>6.4237606843963985E-2</v>
      </c>
      <c r="K43" s="78">
        <f>IFERROR((($C43*s_DL)/ss_ind!J43),0)</f>
        <v>1.1747370772626213E-2</v>
      </c>
      <c r="L43" s="78">
        <f>IFERROR((($C43*s_DL)/ss_ind!K43),0)</f>
        <v>3.3750382695957842E-2</v>
      </c>
      <c r="M43" s="78">
        <f>IFERROR((($C43*s_DL)/ss_ind!L43),0)</f>
        <v>5.3981965693258561E-2</v>
      </c>
      <c r="N43" s="78">
        <f>IFERROR((($C43*s_DL)/ss_ind!M43),0)</f>
        <v>1.1785801976081747E-2</v>
      </c>
      <c r="O43" s="78">
        <f>IFERROR((($C43*s_DL)/ss_ind!N43),0)</f>
        <v>6.3629679965314476E-2</v>
      </c>
      <c r="P43" s="78">
        <f>IFERROR((($C43*s_DL)/ss_ind!O43),0)</f>
        <v>1.149806476035606E-2</v>
      </c>
      <c r="Q43" s="78">
        <f>IFERROR((($C43*s_DL)/ss_ind!P43),0)</f>
        <v>3.3419148656179794E-2</v>
      </c>
      <c r="R43" s="78">
        <f>IFERROR((($C43*s_DL)/ss_ind!Q43),0)</f>
        <v>5.1859182573973053E-2</v>
      </c>
      <c r="S43" s="78">
        <f>IFERROR((($C43*s_DL)/ss_ind!R43),0)</f>
        <v>1.075431001284931E-2</v>
      </c>
    </row>
    <row r="44" spans="1:19">
      <c r="A44" s="90" t="s">
        <v>351</v>
      </c>
      <c r="B44" s="84">
        <v>0.99987999999999999</v>
      </c>
      <c r="C44" s="76">
        <v>5</v>
      </c>
      <c r="D44" s="78">
        <f>IFERROR((($C44*s_DL)/ss_ind!C44),0)</f>
        <v>3.4388062946276256E-2</v>
      </c>
      <c r="E44" s="78">
        <f>IFERROR((($C44*s_DL)/ss_ind!D44),0)</f>
        <v>1.6573665488530613E-2</v>
      </c>
      <c r="F44" s="78">
        <f>IFERROR((($C44*s_DL)/ss_ind!E44),0)</f>
        <v>3.376854280927084E-3</v>
      </c>
      <c r="G44" s="78">
        <f>IFERROR((($C44*s_DL)/ss_ind!F44),0)</f>
        <v>7.456889994778271E-4</v>
      </c>
      <c r="H44" s="78">
        <f>IFERROR((($C44*s_DL)/ss_ind!G44),0)</f>
        <v>3.851060622668117E-2</v>
      </c>
      <c r="I44" s="78">
        <f>IFERROR((($C44*s_DL)/ss_ind!H44),0)</f>
        <v>5.1707417434284697E-2</v>
      </c>
      <c r="J44" s="78">
        <f>IFERROR((($C44*s_DL)/ss_ind!I44),0)</f>
        <v>2.026483908727818E-4</v>
      </c>
      <c r="K44" s="78">
        <f>IFERROR((($C44*s_DL)/ss_ind!J44),0)</f>
        <v>7.9450237612653898E-5</v>
      </c>
      <c r="L44" s="78">
        <f>IFERROR((($C44*s_DL)/ss_ind!K44),0)</f>
        <v>1.6040902404073794E-4</v>
      </c>
      <c r="M44" s="78">
        <f>IFERROR((($C44*s_DL)/ss_ind!L44),0)</f>
        <v>1.996312932419215E-4</v>
      </c>
      <c r="N44" s="78">
        <f>IFERROR((($C44*s_DL)/ss_ind!M44),0)</f>
        <v>1.0038444812827763E-3</v>
      </c>
      <c r="O44" s="78">
        <f>IFERROR((($C44*s_DL)/ss_ind!N44),0)</f>
        <v>1.7013391024767126E-4</v>
      </c>
      <c r="P44" s="78">
        <f>IFERROR((($C44*s_DL)/ss_ind!O44),0)</f>
        <v>6.6702624861369854E-5</v>
      </c>
      <c r="Q44" s="78">
        <f>IFERROR((($C44*s_DL)/ss_ind!P44),0)</f>
        <v>1.346717552580822E-4</v>
      </c>
      <c r="R44" s="78">
        <f>IFERROR((($C44*s_DL)/ss_ind!Q44),0)</f>
        <v>1.6760089917698632E-4</v>
      </c>
      <c r="S44" s="78">
        <f>IFERROR((($C44*s_DL)/ss_ind!R44),0)</f>
        <v>8.4277988167397253E-4</v>
      </c>
    </row>
    <row r="45" spans="1:19">
      <c r="A45" s="87" t="s">
        <v>17</v>
      </c>
      <c r="B45" s="87" t="s">
        <v>8</v>
      </c>
      <c r="C45" s="101">
        <v>5</v>
      </c>
      <c r="D45" s="102">
        <f>SUM(D46:D47)</f>
        <v>8.2492730885970378</v>
      </c>
      <c r="E45" s="102">
        <f t="shared" ref="E45:S45" si="1">SUM(E46:E47)</f>
        <v>9.9026474992432707</v>
      </c>
      <c r="F45" s="102">
        <f t="shared" si="1"/>
        <v>2.017646465923467</v>
      </c>
      <c r="G45" s="102">
        <f t="shared" si="1"/>
        <v>0.12614588369334326</v>
      </c>
      <c r="H45" s="102">
        <f t="shared" si="1"/>
        <v>10.393065438213847</v>
      </c>
      <c r="I45" s="102">
        <f t="shared" si="1"/>
        <v>18.278066471533652</v>
      </c>
      <c r="J45" s="102">
        <f t="shared" si="1"/>
        <v>0.78978023119228302</v>
      </c>
      <c r="K45" s="102">
        <f t="shared" si="1"/>
        <v>0.15714497431579907</v>
      </c>
      <c r="L45" s="102">
        <f t="shared" si="1"/>
        <v>0.44948846383255719</v>
      </c>
      <c r="M45" s="102">
        <f t="shared" si="1"/>
        <v>0.70253351420397259</v>
      </c>
      <c r="N45" s="102">
        <f t="shared" si="1"/>
        <v>0.15849667438074092</v>
      </c>
      <c r="O45" s="102">
        <f t="shared" si="1"/>
        <v>0.73377848800330525</v>
      </c>
      <c r="P45" s="102">
        <f t="shared" si="1"/>
        <v>0.14913743177026145</v>
      </c>
      <c r="Q45" s="102">
        <f t="shared" si="1"/>
        <v>0.41868529667224519</v>
      </c>
      <c r="R45" s="102">
        <f t="shared" si="1"/>
        <v>0.68139622718481785</v>
      </c>
      <c r="S45" s="102">
        <f t="shared" si="1"/>
        <v>0.14257044559753584</v>
      </c>
    </row>
    <row r="46" spans="1:19">
      <c r="A46" s="90" t="s">
        <v>352</v>
      </c>
      <c r="B46" s="84">
        <v>1</v>
      </c>
      <c r="C46" s="76">
        <v>5</v>
      </c>
      <c r="D46" s="78">
        <f>IFERROR((($C46*s_DL)/ss_ind!C46),0)</f>
        <v>8.2492730885970378</v>
      </c>
      <c r="E46" s="78">
        <f>IFERROR((($C46*s_DL)/ss_ind!D46),0)</f>
        <v>9.9026474992432707</v>
      </c>
      <c r="F46" s="78">
        <f>IFERROR((($C46*s_DL)/ss_ind!E46),0)</f>
        <v>2.017646465923467</v>
      </c>
      <c r="G46" s="78">
        <f>IFERROR((($C46*s_DL)/ss_ind!F46),0)</f>
        <v>7.3598999705933076E-4</v>
      </c>
      <c r="H46" s="78">
        <f>IFERROR((($C46*s_DL)/ss_ind!G46),0)</f>
        <v>10.267655544517563</v>
      </c>
      <c r="I46" s="78">
        <f>IFERROR((($C46*s_DL)/ss_ind!H46),0)</f>
        <v>18.152656577837369</v>
      </c>
      <c r="J46" s="78">
        <f>IFERROR((($C46*s_DL)/ss_ind!I46),0)</f>
        <v>2.3385312876712328E-4</v>
      </c>
      <c r="K46" s="78">
        <f>IFERROR((($C46*s_DL)/ss_ind!J46),0)</f>
        <v>1.0812564018264837E-4</v>
      </c>
      <c r="L46" s="78">
        <f>IFERROR((($C46*s_DL)/ss_ind!K46),0)</f>
        <v>1.8859123287671235E-4</v>
      </c>
      <c r="M46" s="78">
        <f>IFERROR((($C46*s_DL)/ss_ind!L46),0)</f>
        <v>2.2982984913242014E-4</v>
      </c>
      <c r="N46" s="78">
        <f>IFERROR((($C46*s_DL)/ss_ind!M46),0)</f>
        <v>9.8508160365296817E-4</v>
      </c>
      <c r="O46" s="78">
        <f>IFERROR((($C46*s_DL)/ss_ind!N46),0)</f>
        <v>1.8622268626795855E-4</v>
      </c>
      <c r="P46" s="78">
        <f>IFERROR((($C46*s_DL)/ss_ind!O46),0)</f>
        <v>9.2092733770101265E-5</v>
      </c>
      <c r="Q46" s="78">
        <f>IFERROR((($C46*s_DL)/ss_ind!P46),0)</f>
        <v>1.6325301353418075E-4</v>
      </c>
      <c r="R46" s="78">
        <f>IFERROR((($C46*s_DL)/ss_ind!Q46),0)</f>
        <v>1.8731222975246336E-4</v>
      </c>
      <c r="S46" s="78">
        <f>IFERROR((($C46*s_DL)/ss_ind!R46),0)</f>
        <v>8.3181804085784132E-4</v>
      </c>
    </row>
    <row r="47" spans="1:19">
      <c r="A47" s="90" t="s">
        <v>353</v>
      </c>
      <c r="B47" s="96">
        <v>0.94399</v>
      </c>
      <c r="C47" s="76">
        <v>5</v>
      </c>
      <c r="D47" s="78">
        <f>IFERROR((($C47*s_DL)/ss_ind!C47),0)</f>
        <v>0</v>
      </c>
      <c r="E47" s="78">
        <f>IFERROR((($C47*s_DL)/ss_ind!D47),0)</f>
        <v>0</v>
      </c>
      <c r="F47" s="78">
        <f>IFERROR((($C47*s_DL)/ss_ind!E47),0)</f>
        <v>0</v>
      </c>
      <c r="G47" s="78">
        <f>IFERROR((($C47*s_DL)/ss_ind!F47),0)</f>
        <v>0.12540989369628391</v>
      </c>
      <c r="H47" s="78">
        <f>IFERROR((($C47*s_DL)/ss_ind!G47),0)</f>
        <v>0.12540989369628391</v>
      </c>
      <c r="I47" s="78">
        <f>IFERROR((($C47*s_DL)/ss_ind!H47),0)</f>
        <v>0.12540989369628391</v>
      </c>
      <c r="J47" s="78">
        <f>IFERROR((($C47*s_DL)/ss_ind!I47),0)</f>
        <v>0.78954637806351591</v>
      </c>
      <c r="K47" s="78">
        <f>IFERROR((($C47*s_DL)/ss_ind!J47),0)</f>
        <v>0.15703684867561643</v>
      </c>
      <c r="L47" s="78">
        <f>IFERROR((($C47*s_DL)/ss_ind!K47),0)</f>
        <v>0.44929987259968046</v>
      </c>
      <c r="M47" s="78">
        <f>IFERROR((($C47*s_DL)/ss_ind!L47),0)</f>
        <v>0.70230368435484014</v>
      </c>
      <c r="N47" s="78">
        <f>IFERROR((($C47*s_DL)/ss_ind!M47),0)</f>
        <v>0.15751159277708796</v>
      </c>
      <c r="O47" s="78">
        <f>IFERROR((($C47*s_DL)/ss_ind!N47),0)</f>
        <v>0.73359226531703725</v>
      </c>
      <c r="P47" s="78">
        <f>IFERROR((($C47*s_DL)/ss_ind!O47),0)</f>
        <v>0.14904533903649136</v>
      </c>
      <c r="Q47" s="78">
        <f>IFERROR((($C47*s_DL)/ss_ind!P47),0)</f>
        <v>0.41852204365871098</v>
      </c>
      <c r="R47" s="78">
        <f>IFERROR((($C47*s_DL)/ss_ind!Q47),0)</f>
        <v>0.68120891495506541</v>
      </c>
      <c r="S47" s="78">
        <f>IFERROR((($C47*s_DL)/ss_ind!R47),0)</f>
        <v>0.14173862755667802</v>
      </c>
    </row>
    <row r="48" spans="1:19">
      <c r="A48" s="87" t="s">
        <v>30</v>
      </c>
      <c r="B48" s="87" t="s">
        <v>8</v>
      </c>
      <c r="C48" s="101">
        <v>5</v>
      </c>
      <c r="D48" s="102">
        <f>SUM(D49:D62)</f>
        <v>1326.8961659889594</v>
      </c>
      <c r="E48" s="102">
        <f t="shared" ref="E48:S48" si="2">SUM(E49:E62)</f>
        <v>5030.2394662622637</v>
      </c>
      <c r="F48" s="102">
        <f t="shared" si="2"/>
        <v>1024.9021670849515</v>
      </c>
      <c r="G48" s="102">
        <f t="shared" si="2"/>
        <v>0.38698802779079433</v>
      </c>
      <c r="H48" s="102">
        <f t="shared" si="2"/>
        <v>2352.1853211017014</v>
      </c>
      <c r="I48" s="102">
        <f t="shared" si="2"/>
        <v>6357.5226202790136</v>
      </c>
      <c r="J48" s="102">
        <f t="shared" si="2"/>
        <v>2.5069639892478341</v>
      </c>
      <c r="K48" s="102">
        <f t="shared" si="2"/>
        <v>0.4631527668799138</v>
      </c>
      <c r="L48" s="102">
        <f t="shared" si="2"/>
        <v>1.3313188582593836</v>
      </c>
      <c r="M48" s="102">
        <f t="shared" si="2"/>
        <v>2.1261482090746644</v>
      </c>
      <c r="N48" s="102">
        <f t="shared" si="2"/>
        <v>0.48207078989993835</v>
      </c>
      <c r="O48" s="102">
        <f t="shared" si="2"/>
        <v>2.463371532322554</v>
      </c>
      <c r="P48" s="102">
        <f t="shared" si="2"/>
        <v>0.45051615714279369</v>
      </c>
      <c r="Q48" s="102">
        <f t="shared" si="2"/>
        <v>1.3083401241137356</v>
      </c>
      <c r="R48" s="102">
        <f t="shared" si="2"/>
        <v>2.0636183300897684</v>
      </c>
      <c r="S48" s="102">
        <f t="shared" si="2"/>
        <v>0.43737499748441372</v>
      </c>
    </row>
    <row r="49" spans="1:19">
      <c r="A49" s="90" t="s">
        <v>354</v>
      </c>
      <c r="B49" s="97">
        <v>1</v>
      </c>
      <c r="C49" s="76">
        <v>5</v>
      </c>
      <c r="D49" s="78">
        <f>IFERROR((($C49*s_DL)/ss_ind!C49),0)</f>
        <v>169.83797535346841</v>
      </c>
      <c r="E49" s="78">
        <f>IFERROR((($C49*s_DL)/ss_ind!D49),0)</f>
        <v>2445.9776796692008</v>
      </c>
      <c r="F49" s="78">
        <f>IFERROR((($C49*s_DL)/ss_ind!E49),0)</f>
        <v>498.36351556382999</v>
      </c>
      <c r="G49" s="78">
        <f>IFERROR((($C49*s_DL)/ss_ind!F49),0)</f>
        <v>1.6101538348782468E-3</v>
      </c>
      <c r="H49" s="78">
        <f>IFERROR((($C49*s_DL)/ss_ind!G49),0)</f>
        <v>668.20310107113335</v>
      </c>
      <c r="I49" s="78">
        <f>IFERROR((($C49*s_DL)/ss_ind!H49),0)</f>
        <v>2615.8172651765044</v>
      </c>
      <c r="J49" s="78">
        <f>IFERROR((($C49*s_DL)/ss_ind!I49),0)</f>
        <v>8.6531474885844731E-3</v>
      </c>
      <c r="K49" s="78">
        <f>IFERROR((($C49*s_DL)/ss_ind!J49),0)</f>
        <v>2.158196785388128E-3</v>
      </c>
      <c r="L49" s="78">
        <f>IFERROR((($C49*s_DL)/ss_ind!K49),0)</f>
        <v>5.955401506849315E-3</v>
      </c>
      <c r="M49" s="78">
        <f>IFERROR((($C49*s_DL)/ss_ind!L49),0)</f>
        <v>8.4495440182648391E-3</v>
      </c>
      <c r="N49" s="78">
        <f>IFERROR((($C49*s_DL)/ss_ind!M49),0)</f>
        <v>2.1278415570776255E-3</v>
      </c>
      <c r="O49" s="78">
        <f>IFERROR((($C49*s_DL)/ss_ind!N49),0)</f>
        <v>6.5979097187774281E-3</v>
      </c>
      <c r="P49" s="78">
        <f>IFERROR((($C49*s_DL)/ss_ind!O49),0)</f>
        <v>1.7533289475510391E-3</v>
      </c>
      <c r="Q49" s="78">
        <f>IFERROR((($C49*s_DL)/ss_ind!P49),0)</f>
        <v>4.8992542479767386E-3</v>
      </c>
      <c r="R49" s="78">
        <f>IFERROR((($C49*s_DL)/ss_ind!Q49),0)</f>
        <v>6.880305182426741E-3</v>
      </c>
      <c r="S49" s="78">
        <f>IFERROR((($C49*s_DL)/ss_ind!R49),0)</f>
        <v>1.819800559463573E-3</v>
      </c>
    </row>
    <row r="50" spans="1:19">
      <c r="A50" s="90" t="s">
        <v>355</v>
      </c>
      <c r="B50" s="97">
        <v>1</v>
      </c>
      <c r="C50" s="76">
        <v>5</v>
      </c>
      <c r="D50" s="78">
        <f>IFERROR((($C50*s_DL)/ss_ind!C50),0)</f>
        <v>0</v>
      </c>
      <c r="E50" s="78">
        <f>IFERROR((($C50*s_DL)/ss_ind!D50),0)</f>
        <v>0.42039238524883932</v>
      </c>
      <c r="F50" s="78">
        <f>IFERROR((($C50*s_DL)/ss_ind!E50),0)</f>
        <v>8.5654185960196444E-2</v>
      </c>
      <c r="G50" s="78">
        <f>IFERROR((($C50*s_DL)/ss_ind!F50),0)</f>
        <v>8.5160327705460591E-5</v>
      </c>
      <c r="H50" s="78">
        <f>IFERROR((($C50*s_DL)/ss_ind!G50),0)</f>
        <v>8.5739346287901905E-2</v>
      </c>
      <c r="I50" s="78">
        <f>IFERROR((($C50*s_DL)/ss_ind!H50),0)</f>
        <v>0.42047754557654482</v>
      </c>
      <c r="J50" s="78">
        <f>IFERROR((($C50*s_DL)/ss_ind!I50),0)</f>
        <v>5.3427614794520565E-4</v>
      </c>
      <c r="K50" s="78">
        <f>IFERROR((($C50*s_DL)/ss_ind!J50),0)</f>
        <v>1.1060453589041096E-4</v>
      </c>
      <c r="L50" s="78">
        <f>IFERROR((($C50*s_DL)/ss_ind!K50),0)</f>
        <v>3.1541039260273978E-4</v>
      </c>
      <c r="M50" s="78">
        <f>IFERROR((($C50*s_DL)/ss_ind!L50),0)</f>
        <v>4.8740981917808215E-4</v>
      </c>
      <c r="N50" s="78">
        <f>IFERROR((($C50*s_DL)/ss_ind!M50),0)</f>
        <v>1.0910421123287668E-4</v>
      </c>
      <c r="O50" s="78">
        <f>IFERROR((($C50*s_DL)/ss_ind!N50),0)</f>
        <v>5.0442397260273982E-4</v>
      </c>
      <c r="P50" s="78">
        <f>IFERROR((($C50*s_DL)/ss_ind!O50),0)</f>
        <v>1.0401592065846498E-4</v>
      </c>
      <c r="Q50" s="78">
        <f>IFERROR((($C50*s_DL)/ss_ind!P50),0)</f>
        <v>2.9423690645246107E-4</v>
      </c>
      <c r="R50" s="78">
        <f>IFERROR((($C50*s_DL)/ss_ind!Q50),0)</f>
        <v>4.4877384337038001E-4</v>
      </c>
      <c r="S50" s="78">
        <f>IFERROR((($C50*s_DL)/ss_ind!R50),0)</f>
        <v>9.6248450704225342E-5</v>
      </c>
    </row>
    <row r="51" spans="1:19">
      <c r="A51" s="90" t="s">
        <v>356</v>
      </c>
      <c r="B51" s="97">
        <v>1</v>
      </c>
      <c r="C51" s="76">
        <v>5</v>
      </c>
      <c r="D51" s="78">
        <f>IFERROR((($C51*s_DL)/ss_ind!C51),0)</f>
        <v>0</v>
      </c>
      <c r="E51" s="78">
        <f>IFERROR((($C51*s_DL)/ss_ind!D51),0)</f>
        <v>0.48906717184674131</v>
      </c>
      <c r="F51" s="78">
        <f>IFERROR((($C51*s_DL)/ss_ind!E51),0)</f>
        <v>9.9646549162854481E-2</v>
      </c>
      <c r="G51" s="78">
        <f>IFERROR((($C51*s_DL)/ss_ind!F51),0)</f>
        <v>1.5546793033745714E-9</v>
      </c>
      <c r="H51" s="78">
        <f>IFERROR((($C51*s_DL)/ss_ind!G51),0)</f>
        <v>9.9646550717533797E-2</v>
      </c>
      <c r="I51" s="78">
        <f>IFERROR((($C51*s_DL)/ss_ind!H51),0)</f>
        <v>0.48906717340142059</v>
      </c>
      <c r="J51" s="78">
        <f>IFERROR((($C51*s_DL)/ss_ind!I51),0)</f>
        <v>2.2479887305936073E-9</v>
      </c>
      <c r="K51" s="78">
        <f>IFERROR((($C51*s_DL)/ss_ind!J51),0)</f>
        <v>1.0557355981735159E-9</v>
      </c>
      <c r="L51" s="78">
        <f>IFERROR((($C51*s_DL)/ss_ind!K51),0)</f>
        <v>1.9749536621004567E-9</v>
      </c>
      <c r="M51" s="78">
        <f>IFERROR((($C51*s_DL)/ss_ind!L51),0)</f>
        <v>2.2479887305936073E-9</v>
      </c>
      <c r="N51" s="78">
        <f>IFERROR((($C51*s_DL)/ss_ind!M51),0)</f>
        <v>1.8937666552511418E-9</v>
      </c>
      <c r="O51" s="78">
        <f>IFERROR((($C51*s_DL)/ss_ind!N51),0)</f>
        <v>2.0857627397260273E-9</v>
      </c>
      <c r="P51" s="78">
        <f>IFERROR((($C51*s_DL)/ss_ind!O51),0)</f>
        <v>9.7954849315068472E-10</v>
      </c>
      <c r="Q51" s="78">
        <f>IFERROR((($C51*s_DL)/ss_ind!P51),0)</f>
        <v>1.8324312328767124E-9</v>
      </c>
      <c r="R51" s="78">
        <f>IFERROR((($C51*s_DL)/ss_ind!Q51),0)</f>
        <v>2.0857627397260273E-9</v>
      </c>
      <c r="S51" s="78">
        <f>IFERROR((($C51*s_DL)/ss_ind!R51),0)</f>
        <v>1.757103082191781E-9</v>
      </c>
    </row>
    <row r="52" spans="1:19">
      <c r="A52" s="90" t="s">
        <v>357</v>
      </c>
      <c r="B52" s="98">
        <v>0.99980000000000002</v>
      </c>
      <c r="C52" s="76">
        <v>5</v>
      </c>
      <c r="D52" s="78">
        <f>IFERROR((($C52*s_DL)/ss_ind!C52),0)</f>
        <v>8.4295560994347443E-2</v>
      </c>
      <c r="E52" s="78">
        <f>IFERROR((($C52*s_DL)/ss_ind!D52),0)</f>
        <v>2.9902850527580762</v>
      </c>
      <c r="F52" s="78">
        <f>IFERROR((($C52*s_DL)/ss_ind!E52),0)</f>
        <v>0.60926515553160376</v>
      </c>
      <c r="G52" s="78">
        <f>IFERROR((($C52*s_DL)/ss_ind!F52),0)</f>
        <v>5.6905088456715998E-2</v>
      </c>
      <c r="H52" s="78">
        <f>IFERROR((($C52*s_DL)/ss_ind!G52),0)</f>
        <v>0.75046580498266724</v>
      </c>
      <c r="I52" s="78">
        <f>IFERROR((($C52*s_DL)/ss_ind!H52),0)</f>
        <v>3.1314857022091394</v>
      </c>
      <c r="J52" s="78">
        <f>IFERROR((($C52*s_DL)/ss_ind!I52),0)</f>
        <v>0.32765816649063023</v>
      </c>
      <c r="K52" s="78">
        <f>IFERROR((($C52*s_DL)/ss_ind!J52),0)</f>
        <v>7.302930902465754E-2</v>
      </c>
      <c r="L52" s="78">
        <f>IFERROR((($C52*s_DL)/ss_ind!K52),0)</f>
        <v>0.20594265144953428</v>
      </c>
      <c r="M52" s="78">
        <f>IFERROR((($C52*s_DL)/ss_ind!L52),0)</f>
        <v>0.30623623584339726</v>
      </c>
      <c r="N52" s="78">
        <f>IFERROR((($C52*s_DL)/ss_ind!M52),0)</f>
        <v>7.4037176041068506E-2</v>
      </c>
      <c r="O52" s="78">
        <f>IFERROR((($C52*s_DL)/ss_ind!N52),0)</f>
        <v>0.29178930323318386</v>
      </c>
      <c r="P52" s="78">
        <f>IFERROR((($C52*s_DL)/ss_ind!O52),0)</f>
        <v>6.5120009391525957E-2</v>
      </c>
      <c r="Q52" s="78">
        <f>IFERROR((($C52*s_DL)/ss_ind!P52),0)</f>
        <v>0.18445309130008561</v>
      </c>
      <c r="R52" s="78">
        <f>IFERROR((($C52*s_DL)/ss_ind!Q52),0)</f>
        <v>0.25937638793736689</v>
      </c>
      <c r="S52" s="78">
        <f>IFERROR((($C52*s_DL)/ss_ind!R52),0)</f>
        <v>6.4314296911690022E-2</v>
      </c>
    </row>
    <row r="53" spans="1:19">
      <c r="A53" s="90" t="s">
        <v>358</v>
      </c>
      <c r="B53" s="97">
        <v>2.0000000000000001E-4</v>
      </c>
      <c r="C53" s="76">
        <v>5</v>
      </c>
      <c r="D53" s="78">
        <f>IFERROR((($C53*s_DL)/ss_ind!C53),0)</f>
        <v>0</v>
      </c>
      <c r="E53" s="78">
        <f>IFERROR((($C53*s_DL)/ss_ind!D53),0)</f>
        <v>0</v>
      </c>
      <c r="F53" s="78">
        <f>IFERROR((($C53*s_DL)/ss_ind!E53),0)</f>
        <v>0</v>
      </c>
      <c r="G53" s="78">
        <f>IFERROR((($C53*s_DL)/ss_ind!F53),0)</f>
        <v>5.8446590352427489E-9</v>
      </c>
      <c r="H53" s="78">
        <f>IFERROR((($C53*s_DL)/ss_ind!G53),0)</f>
        <v>5.8446590352427489E-9</v>
      </c>
      <c r="I53" s="78">
        <f>IFERROR((($C53*s_DL)/ss_ind!H53),0)</f>
        <v>5.8446590352427489E-9</v>
      </c>
      <c r="J53" s="78">
        <f>IFERROR((($C53*s_DL)/ss_ind!I53),0)</f>
        <v>3.3440509515981735E-9</v>
      </c>
      <c r="K53" s="78">
        <f>IFERROR((($C53*s_DL)/ss_ind!J53),0)</f>
        <v>1.8964584255707763E-9</v>
      </c>
      <c r="L53" s="78">
        <f>IFERROR((($C53*s_DL)/ss_ind!K53),0)</f>
        <v>2.6595304547945208E-9</v>
      </c>
      <c r="M53" s="78">
        <f>IFERROR((($C53*s_DL)/ss_ind!L53),0)</f>
        <v>3.2093911817351599E-9</v>
      </c>
      <c r="N53" s="78">
        <f>IFERROR((($C53*s_DL)/ss_ind!M53),0)</f>
        <v>8.7781757990867569E-9</v>
      </c>
      <c r="O53" s="78">
        <f>IFERROR((($C53*s_DL)/ss_ind!N53),0)</f>
        <v>2.516426301369863E-9</v>
      </c>
      <c r="P53" s="78">
        <f>IFERROR((($C53*s_DL)/ss_ind!O53),0)</f>
        <v>1.4271008219178084E-9</v>
      </c>
      <c r="Q53" s="78">
        <f>IFERROR((($C53*s_DL)/ss_ind!P53),0)</f>
        <v>2.00131890410959E-9</v>
      </c>
      <c r="R53" s="78">
        <f>IFERROR((($C53*s_DL)/ss_ind!Q53),0)</f>
        <v>2.4150936986301373E-9</v>
      </c>
      <c r="S53" s="78">
        <f>IFERROR((($C53*s_DL)/ss_ind!R53),0)</f>
        <v>6.6056506849315081E-9</v>
      </c>
    </row>
    <row r="54" spans="1:19">
      <c r="A54" s="90" t="s">
        <v>359</v>
      </c>
      <c r="B54" s="97">
        <v>0.99999979999999999</v>
      </c>
      <c r="C54" s="76">
        <v>5</v>
      </c>
      <c r="D54" s="78">
        <f>IFERROR((($C54*s_DL)/ss_ind!C54),0)</f>
        <v>6.793517655434933E-2</v>
      </c>
      <c r="E54" s="78">
        <f>IFERROR((($C54*s_DL)/ss_ind!D54),0)</f>
        <v>2.3490623240969866</v>
      </c>
      <c r="F54" s="78">
        <f>IFERROR((($C54*s_DL)/ss_ind!E54),0)</f>
        <v>0.47861718765718297</v>
      </c>
      <c r="G54" s="78">
        <f>IFERROR((($C54*s_DL)/ss_ind!F54),0)</f>
        <v>0.31938124990865524</v>
      </c>
      <c r="H54" s="78">
        <f>IFERROR((($C54*s_DL)/ss_ind!G54),0)</f>
        <v>0.86593361412018743</v>
      </c>
      <c r="I54" s="78">
        <f>IFERROR((($C54*s_DL)/ss_ind!H54),0)</f>
        <v>2.7363787505599912</v>
      </c>
      <c r="J54" s="78">
        <f>IFERROR((($C54*s_DL)/ss_ind!I54),0)</f>
        <v>2.16788393628614</v>
      </c>
      <c r="K54" s="78">
        <f>IFERROR((($C54*s_DL)/ss_ind!J54),0)</f>
        <v>0.38658380213527893</v>
      </c>
      <c r="L54" s="78">
        <f>IFERROR((($C54*s_DL)/ss_ind!K54),0)</f>
        <v>1.1171917217670901</v>
      </c>
      <c r="M54" s="78">
        <f>IFERROR((($C54*s_DL)/ss_ind!L54),0)</f>
        <v>1.8087865971467176</v>
      </c>
      <c r="N54" s="78">
        <f>IFERROR((($C54*s_DL)/ss_ind!M54),0)</f>
        <v>0.39396092805711375</v>
      </c>
      <c r="O54" s="78">
        <f>IFERROR((($C54*s_DL)/ss_ind!N54),0)</f>
        <v>2.1618347656117223</v>
      </c>
      <c r="P54" s="78">
        <f>IFERROR((($C54*s_DL)/ss_ind!O54),0)</f>
        <v>0.38232092383452371</v>
      </c>
      <c r="Q54" s="78">
        <f>IFERROR((($C54*s_DL)/ss_ind!P54),0)</f>
        <v>1.1166361360876336</v>
      </c>
      <c r="R54" s="78">
        <f>IFERROR((($C54*s_DL)/ss_ind!Q54),0)</f>
        <v>1.7944311479630137</v>
      </c>
      <c r="S54" s="78">
        <f>IFERROR((($C54*s_DL)/ss_ind!R54),0)</f>
        <v>0.36096561997748172</v>
      </c>
    </row>
    <row r="55" spans="1:19">
      <c r="A55" s="90" t="s">
        <v>360</v>
      </c>
      <c r="B55" s="97">
        <v>1.9999999999999999E-7</v>
      </c>
      <c r="C55" s="76">
        <v>5</v>
      </c>
      <c r="D55" s="78">
        <f>IFERROR((($C55*s_DL)/ss_ind!C55),0)</f>
        <v>0</v>
      </c>
      <c r="E55" s="78">
        <f>IFERROR((($C55*s_DL)/ss_ind!D55),0)</f>
        <v>0</v>
      </c>
      <c r="F55" s="78">
        <f>IFERROR((($C55*s_DL)/ss_ind!E55),0)</f>
        <v>0</v>
      </c>
      <c r="G55" s="78">
        <f>IFERROR((($C55*s_DL)/ss_ind!F55),0)</f>
        <v>3.3328531072416614E-11</v>
      </c>
      <c r="H55" s="78">
        <f>IFERROR((($C55*s_DL)/ss_ind!G55),0)</f>
        <v>3.3328531072416614E-11</v>
      </c>
      <c r="I55" s="78">
        <f>IFERROR((($C55*s_DL)/ss_ind!H55),0)</f>
        <v>3.3328531072416614E-11</v>
      </c>
      <c r="J55" s="78">
        <f>IFERROR((($C55*s_DL)/ss_ind!I55),0)</f>
        <v>2.1157121534246571E-10</v>
      </c>
      <c r="K55" s="78">
        <f>IFERROR((($C55*s_DL)/ss_ind!J55),0)</f>
        <v>4.2592626246575344E-11</v>
      </c>
      <c r="L55" s="78">
        <f>IFERROR((($C55*s_DL)/ss_ind!K55),0)</f>
        <v>1.2156065442922376E-10</v>
      </c>
      <c r="M55" s="78">
        <f>IFERROR((($C55*s_DL)/ss_ind!L55),0)</f>
        <v>1.8930056109589044E-10</v>
      </c>
      <c r="N55" s="78">
        <f>IFERROR((($C55*s_DL)/ss_ind!M55),0)</f>
        <v>4.2043410611872144E-11</v>
      </c>
      <c r="O55" s="78">
        <f>IFERROR((($C55*s_DL)/ss_ind!N55),0)</f>
        <v>1.954002050968087E-10</v>
      </c>
      <c r="P55" s="78">
        <f>IFERROR((($C55*s_DL)/ss_ind!O55),0)</f>
        <v>4.0218993773349939E-11</v>
      </c>
      <c r="Q55" s="78">
        <f>IFERROR((($C55*s_DL)/ss_ind!P55),0)</f>
        <v>1.1297366219891942E-10</v>
      </c>
      <c r="R55" s="78">
        <f>IFERROR((($C55*s_DL)/ss_ind!Q55),0)</f>
        <v>1.8279275616438355E-10</v>
      </c>
      <c r="S55" s="78">
        <f>IFERROR((($C55*s_DL)/ss_ind!R55),0)</f>
        <v>3.7668003005606619E-11</v>
      </c>
    </row>
    <row r="56" spans="1:19">
      <c r="A56" s="90" t="s">
        <v>361</v>
      </c>
      <c r="B56" s="97">
        <v>0.99979000004200003</v>
      </c>
      <c r="C56" s="76">
        <v>5</v>
      </c>
      <c r="D56" s="78">
        <f>IFERROR((($C56*s_DL)/ss_ind!C56),0)</f>
        <v>0</v>
      </c>
      <c r="E56" s="78">
        <f>IFERROR((($C56*s_DL)/ss_ind!D56),0)</f>
        <v>0</v>
      </c>
      <c r="F56" s="78">
        <f>IFERROR((($C56*s_DL)/ss_ind!E56),0)</f>
        <v>0</v>
      </c>
      <c r="G56" s="78">
        <f>IFERROR((($C56*s_DL)/ss_ind!F56),0)</f>
        <v>1.7970153021552758E-5</v>
      </c>
      <c r="H56" s="78">
        <f>IFERROR((($C56*s_DL)/ss_ind!G56),0)</f>
        <v>1.7970153021552758E-5</v>
      </c>
      <c r="I56" s="78">
        <f>IFERROR((($C56*s_DL)/ss_ind!H56),0)</f>
        <v>1.7970153021552758E-5</v>
      </c>
      <c r="J56" s="78">
        <f>IFERROR((($C56*s_DL)/ss_ind!I56),0)</f>
        <v>1.1716654493085079E-4</v>
      </c>
      <c r="K56" s="78">
        <f>IFERROR((($C56*s_DL)/ss_ind!J56),0)</f>
        <v>2.2795047651916499E-5</v>
      </c>
      <c r="L56" s="78">
        <f>IFERROR((($C56*s_DL)/ss_ind!K56),0)</f>
        <v>6.5193836284481183E-5</v>
      </c>
      <c r="M56" s="78">
        <f>IFERROR((($C56*s_DL)/ss_ind!L56),0)</f>
        <v>1.030336153866626E-4</v>
      </c>
      <c r="N56" s="78">
        <f>IFERROR((($C56*s_DL)/ss_ind!M56),0)</f>
        <v>2.24534392129616E-5</v>
      </c>
      <c r="O56" s="78">
        <f>IFERROR((($C56*s_DL)/ss_ind!N56),0)</f>
        <v>1.1246417542999876E-4</v>
      </c>
      <c r="P56" s="78">
        <f>IFERROR((($C56*s_DL)/ss_ind!O56),0)</f>
        <v>2.1958652413710677E-5</v>
      </c>
      <c r="Q56" s="78">
        <f>IFERROR((($C56*s_DL)/ss_ind!P56),0)</f>
        <v>6.2440288190961091E-5</v>
      </c>
      <c r="R56" s="78">
        <f>IFERROR((($C56*s_DL)/ss_ind!Q56),0)</f>
        <v>1.0011268070263279E-4</v>
      </c>
      <c r="S56" s="78">
        <f>IFERROR((($C56*s_DL)/ss_ind!R56),0)</f>
        <v>2.0309919346768833E-5</v>
      </c>
    </row>
    <row r="57" spans="1:19">
      <c r="A57" s="90" t="s">
        <v>362</v>
      </c>
      <c r="B57" s="97">
        <v>2.0999995799999999E-4</v>
      </c>
      <c r="C57" s="76">
        <v>5</v>
      </c>
      <c r="D57" s="78">
        <f>IFERROR((($C57*s_DL)/ss_ind!C57),0)</f>
        <v>0</v>
      </c>
      <c r="E57" s="78">
        <f>IFERROR((($C57*s_DL)/ss_ind!D57),0)</f>
        <v>0</v>
      </c>
      <c r="F57" s="78">
        <f>IFERROR((($C57*s_DL)/ss_ind!E57),0)</f>
        <v>0</v>
      </c>
      <c r="G57" s="78">
        <f>IFERROR((($C57*s_DL)/ss_ind!F57),0)</f>
        <v>1.2572508476864429E-4</v>
      </c>
      <c r="H57" s="78">
        <f>IFERROR((($C57*s_DL)/ss_ind!G57),0)</f>
        <v>1.2572508476864431E-4</v>
      </c>
      <c r="I57" s="78">
        <f>IFERROR((($C57*s_DL)/ss_ind!H57),0)</f>
        <v>1.2572508476864431E-4</v>
      </c>
      <c r="J57" s="78">
        <f>IFERROR((($C57*s_DL)/ss_ind!I57),0)</f>
        <v>0</v>
      </c>
      <c r="K57" s="78">
        <f>IFERROR((($C57*s_DL)/ss_ind!J57),0)</f>
        <v>0</v>
      </c>
      <c r="L57" s="78">
        <f>IFERROR((($C57*s_DL)/ss_ind!K57),0)</f>
        <v>0</v>
      </c>
      <c r="M57" s="78">
        <f>IFERROR((($C57*s_DL)/ss_ind!L57),0)</f>
        <v>0</v>
      </c>
      <c r="N57" s="78">
        <f>IFERROR((($C57*s_DL)/ss_ind!M57),0)</f>
        <v>0</v>
      </c>
      <c r="O57" s="78">
        <f>IFERROR((($C57*s_DL)/ss_ind!N57),0)</f>
        <v>8.3024729527822092E-4</v>
      </c>
      <c r="P57" s="78">
        <f>IFERROR((($C57*s_DL)/ss_ind!O57),0)</f>
        <v>1.5197100446270341E-4</v>
      </c>
      <c r="Q57" s="78">
        <f>IFERROR((($C57*s_DL)/ss_ind!P57),0)</f>
        <v>4.3761121084058693E-4</v>
      </c>
      <c r="R57" s="78">
        <f>IFERROR((($C57*s_DL)/ss_ind!Q57),0)</f>
        <v>6.9648962412513071E-4</v>
      </c>
      <c r="S57" s="78">
        <f>IFERROR((($C57*s_DL)/ss_ind!R57),0)</f>
        <v>1.4209485742577166E-4</v>
      </c>
    </row>
    <row r="58" spans="1:19">
      <c r="A58" s="90" t="s">
        <v>363</v>
      </c>
      <c r="B58" s="97">
        <v>1</v>
      </c>
      <c r="C58" s="76">
        <v>5</v>
      </c>
      <c r="D58" s="78">
        <f>IFERROR((($C58*s_DL)/ss_ind!C58),0)</f>
        <v>422.16868159290721</v>
      </c>
      <c r="E58" s="78">
        <f>IFERROR((($C58*s_DL)/ss_ind!D58),0)</f>
        <v>1431.9655736315813</v>
      </c>
      <c r="F58" s="78">
        <f>IFERROR((($C58*s_DL)/ss_ind!E58),0)</f>
        <v>291.76038823785393</v>
      </c>
      <c r="G58" s="78">
        <f>IFERROR((($C58*s_DL)/ss_ind!F58),0)</f>
        <v>5.6368489362118958E-4</v>
      </c>
      <c r="H58" s="78">
        <f>IFERROR((($C58*s_DL)/ss_ind!G58),0)</f>
        <v>713.92963351565481</v>
      </c>
      <c r="I58" s="78">
        <f>IFERROR((($C58*s_DL)/ss_ind!H58),0)</f>
        <v>1854.1348189093821</v>
      </c>
      <c r="J58" s="78">
        <f>IFERROR((($C58*s_DL)/ss_ind!I58),0)</f>
        <v>6.2998854429223753E-4</v>
      </c>
      <c r="K58" s="78">
        <f>IFERROR((($C58*s_DL)/ss_ind!J58),0)</f>
        <v>4.0049271744292236E-4</v>
      </c>
      <c r="L58" s="78">
        <f>IFERROR((($C58*s_DL)/ss_ind!K58),0)</f>
        <v>6.1873874885844755E-4</v>
      </c>
      <c r="M58" s="78">
        <f>IFERROR((($C58*s_DL)/ss_ind!L58),0)</f>
        <v>6.2998854429223753E-4</v>
      </c>
      <c r="N58" s="78">
        <f>IFERROR((($C58*s_DL)/ss_ind!M58),0)</f>
        <v>7.6385689429223753E-4</v>
      </c>
      <c r="O58" s="78">
        <f>IFERROR((($C58*s_DL)/ss_ind!N58),0)</f>
        <v>4.9728036529680334E-4</v>
      </c>
      <c r="P58" s="78">
        <f>IFERROR((($C58*s_DL)/ss_ind!O58),0)</f>
        <v>3.2542368967855681E-4</v>
      </c>
      <c r="Q58" s="78">
        <f>IFERROR((($C58*s_DL)/ss_ind!P58),0)</f>
        <v>4.898946994940143E-4</v>
      </c>
      <c r="R58" s="78">
        <f>IFERROR((($C58*s_DL)/ss_ind!Q58),0)</f>
        <v>4.9623784880771158E-4</v>
      </c>
      <c r="S58" s="78">
        <f>IFERROR((($C58*s_DL)/ss_ind!R58),0)</f>
        <v>6.3707831050228297E-4</v>
      </c>
    </row>
    <row r="59" spans="1:19">
      <c r="A59" s="90" t="s">
        <v>364</v>
      </c>
      <c r="B59" s="97">
        <v>1</v>
      </c>
      <c r="C59" s="76">
        <v>5</v>
      </c>
      <c r="D59" s="78">
        <f>IFERROR((($C59*s_DL)/ss_ind!C59),0)</f>
        <v>0.79459909897515579</v>
      </c>
      <c r="E59" s="78">
        <f>IFERROR((($C59*s_DL)/ss_ind!D59),0)</f>
        <v>34.671139925408099</v>
      </c>
      <c r="F59" s="78">
        <f>IFERROR((($C59*s_DL)/ss_ind!E59),0)</f>
        <v>7.0641818710989499</v>
      </c>
      <c r="G59" s="78">
        <f>IFERROR((($C59*s_DL)/ss_ind!F59),0)</f>
        <v>8.2968561253577398E-3</v>
      </c>
      <c r="H59" s="78">
        <f>IFERROR((($C59*s_DL)/ss_ind!G59),0)</f>
        <v>7.8670778261994636</v>
      </c>
      <c r="I59" s="78">
        <f>IFERROR((($C59*s_DL)/ss_ind!H59),0)</f>
        <v>35.474035880508616</v>
      </c>
      <c r="J59" s="78">
        <f>IFERROR((($C59*s_DL)/ss_ind!I59),0)</f>
        <v>1.4735261662100461E-3</v>
      </c>
      <c r="K59" s="78">
        <f>IFERROR((($C59*s_DL)/ss_ind!J59),0)</f>
        <v>8.4488872328767131E-4</v>
      </c>
      <c r="L59" s="78">
        <f>IFERROR((($C59*s_DL)/ss_ind!K59),0)</f>
        <v>1.2220711890410961E-3</v>
      </c>
      <c r="M59" s="78">
        <f>IFERROR((($C59*s_DL)/ss_ind!L59),0)</f>
        <v>1.4433515689497717E-3</v>
      </c>
      <c r="N59" s="78">
        <f>IFERROR((($C59*s_DL)/ss_ind!M59),0)</f>
        <v>1.104676175342466E-2</v>
      </c>
      <c r="O59" s="78">
        <f>IFERROR((($C59*s_DL)/ss_ind!N59),0)</f>
        <v>1.1918635743598637E-3</v>
      </c>
      <c r="P59" s="78">
        <f>IFERROR((($C59*s_DL)/ss_ind!O59),0)</f>
        <v>7.1594620934853045E-4</v>
      </c>
      <c r="Q59" s="78">
        <f>IFERROR((($C59*s_DL)/ss_ind!P59),0)</f>
        <v>1.0601197452229298E-3</v>
      </c>
      <c r="R59" s="78">
        <f>IFERROR((($C59*s_DL)/ss_ind!Q59),0)</f>
        <v>1.1771643384632733E-3</v>
      </c>
      <c r="S59" s="78">
        <f>IFERROR((($C59*s_DL)/ss_ind!R59),0)</f>
        <v>9.3771309869013133E-3</v>
      </c>
    </row>
    <row r="60" spans="1:19">
      <c r="A60" s="90" t="s">
        <v>365</v>
      </c>
      <c r="B60" s="99">
        <v>1.9000000000000001E-8</v>
      </c>
      <c r="C60" s="76">
        <v>5</v>
      </c>
      <c r="D60" s="78">
        <f>IFERROR((($C60*s_DL)/ss_ind!C60),0)</f>
        <v>0</v>
      </c>
      <c r="E60" s="78">
        <f>IFERROR((($C60*s_DL)/ss_ind!D60),0)</f>
        <v>0</v>
      </c>
      <c r="F60" s="78">
        <f>IFERROR((($C60*s_DL)/ss_ind!E60),0)</f>
        <v>0</v>
      </c>
      <c r="G60" s="78">
        <f>IFERROR((($C60*s_DL)/ss_ind!F60),0)</f>
        <v>6.632026639753286E-10</v>
      </c>
      <c r="H60" s="78">
        <f>IFERROR((($C60*s_DL)/ss_ind!G60),0)</f>
        <v>6.632026639753286E-10</v>
      </c>
      <c r="I60" s="78">
        <f>IFERROR((($C60*s_DL)/ss_ind!H60),0)</f>
        <v>6.632026639753286E-10</v>
      </c>
      <c r="J60" s="78">
        <f>IFERROR((($C60*s_DL)/ss_ind!I60),0)</f>
        <v>0</v>
      </c>
      <c r="K60" s="78">
        <f>IFERROR((($C60*s_DL)/ss_ind!J60),0)</f>
        <v>0</v>
      </c>
      <c r="L60" s="78">
        <f>IFERROR((($C60*s_DL)/ss_ind!K60),0)</f>
        <v>0</v>
      </c>
      <c r="M60" s="78">
        <f>IFERROR((($C60*s_DL)/ss_ind!L60),0)</f>
        <v>0</v>
      </c>
      <c r="N60" s="78">
        <f>IFERROR((($C60*s_DL)/ss_ind!M60),0)</f>
        <v>0</v>
      </c>
      <c r="O60" s="78">
        <f>IFERROR((($C60*s_DL)/ss_ind!N60),0)</f>
        <v>2.6130280240553798E-9</v>
      </c>
      <c r="P60" s="78">
        <f>IFERROR((($C60*s_DL)/ss_ind!O60),0)</f>
        <v>6.1015813292147912E-10</v>
      </c>
      <c r="Q60" s="78">
        <f>IFERROR((($C60*s_DL)/ss_ind!P60),0)</f>
        <v>1.7130908105579695E-9</v>
      </c>
      <c r="R60" s="78">
        <f>IFERROR((($C60*s_DL)/ss_ind!Q60),0)</f>
        <v>2.4191799099993388E-9</v>
      </c>
      <c r="S60" s="78">
        <f>IFERROR((($C60*s_DL)/ss_ind!R60),0)</f>
        <v>7.4955358475502137E-10</v>
      </c>
    </row>
    <row r="61" spans="1:19">
      <c r="A61" s="90" t="s">
        <v>366</v>
      </c>
      <c r="B61" s="97">
        <v>1</v>
      </c>
      <c r="C61" s="76">
        <v>5</v>
      </c>
      <c r="D61" s="78">
        <f>IFERROR((($C61*s_DL)/ss_ind!C61),0)</f>
        <v>733.94267920605989</v>
      </c>
      <c r="E61" s="78">
        <f>IFERROR((($C61*s_DL)/ss_ind!D61),0)</f>
        <v>1111.3762661021228</v>
      </c>
      <c r="F61" s="78">
        <f>IFERROR((($C61*s_DL)/ss_ind!E61),0)</f>
        <v>226.44089833385675</v>
      </c>
      <c r="G61" s="78">
        <f>IFERROR((($C61*s_DL)/ss_ind!F61),0)</f>
        <v>2.1108574974439053E-6</v>
      </c>
      <c r="H61" s="78">
        <f>IFERROR((($C61*s_DL)/ss_ind!G61),0)</f>
        <v>960.38357965077398</v>
      </c>
      <c r="I61" s="78">
        <f>IFERROR((($C61*s_DL)/ss_ind!H61),0)</f>
        <v>1845.3189474190403</v>
      </c>
      <c r="J61" s="78">
        <f>IFERROR((($C61*s_DL)/ss_ind!I61),0)</f>
        <v>1.3771100712328765E-5</v>
      </c>
      <c r="K61" s="78">
        <f>IFERROR((($C61*s_DL)/ss_ind!J61),0)</f>
        <v>2.6721407342465751E-6</v>
      </c>
      <c r="L61" s="78">
        <f>IFERROR((($C61*s_DL)/ss_ind!K61),0)</f>
        <v>7.6607447671232878E-6</v>
      </c>
      <c r="M61" s="78">
        <f>IFERROR((($C61*s_DL)/ss_ind!L61),0)</f>
        <v>1.2038313205479451E-5</v>
      </c>
      <c r="N61" s="78">
        <f>IFERROR((($C61*s_DL)/ss_ind!M61),0)</f>
        <v>2.6310570904109585E-6</v>
      </c>
      <c r="O61" s="78">
        <f>IFERROR((($C61*s_DL)/ss_ind!N61),0)</f>
        <v>1.3262807515136882E-5</v>
      </c>
      <c r="P61" s="78">
        <f>IFERROR((($C61*s_DL)/ss_ind!O61),0)</f>
        <v>2.574105945762629E-6</v>
      </c>
      <c r="Q61" s="78">
        <f>IFERROR((($C61*s_DL)/ss_ind!P61),0)</f>
        <v>7.330757432553685E-6</v>
      </c>
      <c r="R61" s="78">
        <f>IFERROR((($C61*s_DL)/ss_ind!Q61),0)</f>
        <v>1.1699754615842758E-5</v>
      </c>
      <c r="S61" s="78">
        <f>IFERROR((($C61*s_DL)/ss_ind!R61),0)</f>
        <v>2.3856972989706684E-6</v>
      </c>
    </row>
    <row r="62" spans="1:19">
      <c r="A62" s="90" t="s">
        <v>367</v>
      </c>
      <c r="B62" s="97">
        <v>1.339E-6</v>
      </c>
      <c r="C62" s="76">
        <v>5</v>
      </c>
      <c r="D62" s="78">
        <f>IFERROR((($C62*s_DL)/ss_ind!C62),0)</f>
        <v>0</v>
      </c>
      <c r="E62" s="78">
        <f>IFERROR((($C62*s_DL)/ss_ind!D62),0)</f>
        <v>0</v>
      </c>
      <c r="F62" s="78">
        <f>IFERROR((($C62*s_DL)/ss_ind!E62),0)</f>
        <v>0</v>
      </c>
      <c r="G62" s="78">
        <f>IFERROR((($C62*s_DL)/ss_ind!F62),0)</f>
        <v>2.0052703270144915E-8</v>
      </c>
      <c r="H62" s="78">
        <f>IFERROR((($C62*s_DL)/ss_ind!G62),0)</f>
        <v>2.0052703270144915E-8</v>
      </c>
      <c r="I62" s="78">
        <f>IFERROR((($C62*s_DL)/ss_ind!H62),0)</f>
        <v>2.0052703270144915E-8</v>
      </c>
      <c r="J62" s="78">
        <f>IFERROR((($C62*s_DL)/ss_ind!I62),0)</f>
        <v>4.6747783132931491E-9</v>
      </c>
      <c r="K62" s="78">
        <f>IFERROR((($C62*s_DL)/ss_ind!J62),0)</f>
        <v>2.7747953146155255E-9</v>
      </c>
      <c r="L62" s="78">
        <f>IFERROR((($C62*s_DL)/ss_ind!K62),0)</f>
        <v>3.8683107095378988E-9</v>
      </c>
      <c r="M62" s="78">
        <f>IFERROR((($C62*s_DL)/ss_ind!L62),0)</f>
        <v>4.5585923025826485E-9</v>
      </c>
      <c r="N62" s="78">
        <f>IFERROR((($C62*s_DL)/ss_ind!M62),0)</f>
        <v>2.6175439372273977E-8</v>
      </c>
      <c r="O62" s="78">
        <f>IFERROR((($C62*s_DL)/ss_ind!N62),0)</f>
        <v>4.157770233797825E-9</v>
      </c>
      <c r="P62" s="78">
        <f>IFERROR((($C62*s_DL)/ss_ind!O62),0)</f>
        <v>2.3296588207762554E-9</v>
      </c>
      <c r="Q62" s="78">
        <f>IFERROR((($C62*s_DL)/ss_ind!P62),0)</f>
        <v>3.2105913448481237E-9</v>
      </c>
      <c r="R62" s="78">
        <f>IFERROR((($C62*s_DL)/ss_ind!Q62),0)</f>
        <v>3.8140459830822672E-9</v>
      </c>
      <c r="S62" s="78">
        <f>IFERROR((($C62*s_DL)/ss_ind!R62),0)</f>
        <v>2.2663623710541981E-8</v>
      </c>
    </row>
    <row r="63" spans="1:19">
      <c r="A63" s="87" t="s">
        <v>32</v>
      </c>
      <c r="B63" s="87" t="s">
        <v>8</v>
      </c>
      <c r="C63" s="101">
        <v>5</v>
      </c>
      <c r="D63" s="102">
        <f>SUM(D64:D76)</f>
        <v>1157.058190635491</v>
      </c>
      <c r="E63" s="102">
        <f t="shared" ref="E63:S63" si="3">SUM(E64:E76)</f>
        <v>2584.2617865930629</v>
      </c>
      <c r="F63" s="102">
        <f t="shared" si="3"/>
        <v>526.53865152112144</v>
      </c>
      <c r="G63" s="102">
        <f t="shared" si="3"/>
        <v>0.38537787395591611</v>
      </c>
      <c r="H63" s="102">
        <f t="shared" si="3"/>
        <v>1683.9822200305682</v>
      </c>
      <c r="I63" s="102">
        <f t="shared" si="3"/>
        <v>3741.7053551025097</v>
      </c>
      <c r="J63" s="102">
        <f t="shared" si="3"/>
        <v>2.4983108417592494</v>
      </c>
      <c r="K63" s="102">
        <f t="shared" si="3"/>
        <v>0.46099457009452566</v>
      </c>
      <c r="L63" s="102">
        <f t="shared" si="3"/>
        <v>1.3253634567525343</v>
      </c>
      <c r="M63" s="102">
        <f t="shared" si="3"/>
        <v>2.1176986650563996</v>
      </c>
      <c r="N63" s="102">
        <f t="shared" si="3"/>
        <v>0.47994294834286072</v>
      </c>
      <c r="O63" s="102">
        <f t="shared" si="3"/>
        <v>2.4567736226037766</v>
      </c>
      <c r="P63" s="102">
        <f t="shared" si="3"/>
        <v>0.44876282819524266</v>
      </c>
      <c r="Q63" s="102">
        <f t="shared" si="3"/>
        <v>1.3034408698657587</v>
      </c>
      <c r="R63" s="102">
        <f t="shared" si="3"/>
        <v>2.0567380249073413</v>
      </c>
      <c r="S63" s="102">
        <f t="shared" si="3"/>
        <v>0.43555519692495009</v>
      </c>
    </row>
    <row r="64" spans="1:19">
      <c r="A64" s="90" t="s">
        <v>355</v>
      </c>
      <c r="B64" s="97">
        <v>1</v>
      </c>
      <c r="C64" s="76">
        <v>5</v>
      </c>
      <c r="D64" s="78">
        <f>IFERROR((($C64*s_DL)/ss_ind!C64),0)</f>
        <v>0</v>
      </c>
      <c r="E64" s="78">
        <f>IFERROR((($C64*s_DL)/ss_ind!D64),0)</f>
        <v>0.42039238524883932</v>
      </c>
      <c r="F64" s="78">
        <f>IFERROR((($C64*s_DL)/ss_ind!E64),0)</f>
        <v>8.5654185960196444E-2</v>
      </c>
      <c r="G64" s="78">
        <f>IFERROR((($C64*s_DL)/ss_ind!F64),0)</f>
        <v>8.5160327705460591E-5</v>
      </c>
      <c r="H64" s="78">
        <f>IFERROR((($C64*s_DL)/ss_ind!G64),0)</f>
        <v>8.5739346287901905E-2</v>
      </c>
      <c r="I64" s="78">
        <f>IFERROR((($C64*s_DL)/ss_ind!H64),0)</f>
        <v>0.42047754557654482</v>
      </c>
      <c r="J64" s="78">
        <f>IFERROR((($C64*s_DL)/ss_ind!I64),0)</f>
        <v>5.3427614794520565E-4</v>
      </c>
      <c r="K64" s="78">
        <f>IFERROR((($C64*s_DL)/ss_ind!J64),0)</f>
        <v>1.1060453589041096E-4</v>
      </c>
      <c r="L64" s="78">
        <f>IFERROR((($C64*s_DL)/ss_ind!K64),0)</f>
        <v>3.1541039260273978E-4</v>
      </c>
      <c r="M64" s="78">
        <f>IFERROR((($C64*s_DL)/ss_ind!L64),0)</f>
        <v>4.8740981917808215E-4</v>
      </c>
      <c r="N64" s="78">
        <f>IFERROR((($C64*s_DL)/ss_ind!M64),0)</f>
        <v>1.0910421123287668E-4</v>
      </c>
      <c r="O64" s="78">
        <f>IFERROR((($C64*s_DL)/ss_ind!N64),0)</f>
        <v>5.0442397260273982E-4</v>
      </c>
      <c r="P64" s="78">
        <f>IFERROR((($C64*s_DL)/ss_ind!O64),0)</f>
        <v>1.0401592065846498E-4</v>
      </c>
      <c r="Q64" s="78">
        <f>IFERROR((($C64*s_DL)/ss_ind!P64),0)</f>
        <v>2.9423690645246107E-4</v>
      </c>
      <c r="R64" s="78">
        <f>IFERROR((($C64*s_DL)/ss_ind!Q64),0)</f>
        <v>4.4877384337038001E-4</v>
      </c>
      <c r="S64" s="78">
        <f>IFERROR((($C64*s_DL)/ss_ind!R64),0)</f>
        <v>9.6248450704225342E-5</v>
      </c>
    </row>
    <row r="65" spans="1:19">
      <c r="A65" s="90" t="s">
        <v>356</v>
      </c>
      <c r="B65" s="97">
        <v>1</v>
      </c>
      <c r="C65" s="76">
        <v>5</v>
      </c>
      <c r="D65" s="78">
        <f>IFERROR((($C65*s_DL)/ss_ind!C65),0)</f>
        <v>0</v>
      </c>
      <c r="E65" s="78">
        <f>IFERROR((($C65*s_DL)/ss_ind!D65),0)</f>
        <v>0.48906717184674131</v>
      </c>
      <c r="F65" s="78">
        <f>IFERROR((($C65*s_DL)/ss_ind!E65),0)</f>
        <v>9.9646549162854481E-2</v>
      </c>
      <c r="G65" s="78">
        <f>IFERROR((($C65*s_DL)/ss_ind!F65),0)</f>
        <v>1.5546793033745714E-9</v>
      </c>
      <c r="H65" s="78">
        <f>IFERROR((($C65*s_DL)/ss_ind!G65),0)</f>
        <v>9.9646550717533797E-2</v>
      </c>
      <c r="I65" s="78">
        <f>IFERROR((($C65*s_DL)/ss_ind!H65),0)</f>
        <v>0.48906717340142059</v>
      </c>
      <c r="J65" s="78">
        <f>IFERROR((($C65*s_DL)/ss_ind!I65),0)</f>
        <v>2.2479887305936073E-9</v>
      </c>
      <c r="K65" s="78">
        <f>IFERROR((($C65*s_DL)/ss_ind!J65),0)</f>
        <v>1.0557355981735159E-9</v>
      </c>
      <c r="L65" s="78">
        <f>IFERROR((($C65*s_DL)/ss_ind!K65),0)</f>
        <v>1.9749536621004567E-9</v>
      </c>
      <c r="M65" s="78">
        <f>IFERROR((($C65*s_DL)/ss_ind!L65),0)</f>
        <v>2.2479887305936073E-9</v>
      </c>
      <c r="N65" s="78">
        <f>IFERROR((($C65*s_DL)/ss_ind!M65),0)</f>
        <v>1.8937666552511418E-9</v>
      </c>
      <c r="O65" s="78">
        <f>IFERROR((($C65*s_DL)/ss_ind!N65),0)</f>
        <v>2.0857627397260273E-9</v>
      </c>
      <c r="P65" s="78">
        <f>IFERROR((($C65*s_DL)/ss_ind!O65),0)</f>
        <v>9.7954849315068472E-10</v>
      </c>
      <c r="Q65" s="78">
        <f>IFERROR((($C65*s_DL)/ss_ind!P65),0)</f>
        <v>1.8324312328767124E-9</v>
      </c>
      <c r="R65" s="78">
        <f>IFERROR((($C65*s_DL)/ss_ind!Q65),0)</f>
        <v>2.0857627397260273E-9</v>
      </c>
      <c r="S65" s="78">
        <f>IFERROR((($C65*s_DL)/ss_ind!R65),0)</f>
        <v>1.757103082191781E-9</v>
      </c>
    </row>
    <row r="66" spans="1:19">
      <c r="A66" s="90" t="s">
        <v>357</v>
      </c>
      <c r="B66" s="98">
        <v>0.99980000000000002</v>
      </c>
      <c r="C66" s="76">
        <v>5</v>
      </c>
      <c r="D66" s="78">
        <f>IFERROR((($C66*s_DL)/ss_ind!C66),0)</f>
        <v>8.4295560994347443E-2</v>
      </c>
      <c r="E66" s="78">
        <f>IFERROR((($C66*s_DL)/ss_ind!D66),0)</f>
        <v>2.9902850527580762</v>
      </c>
      <c r="F66" s="78">
        <f>IFERROR((($C66*s_DL)/ss_ind!E66),0)</f>
        <v>0.60926515553160376</v>
      </c>
      <c r="G66" s="78">
        <f>IFERROR((($C66*s_DL)/ss_ind!F66),0)</f>
        <v>5.6905088456715998E-2</v>
      </c>
      <c r="H66" s="78">
        <f>IFERROR((($C66*s_DL)/ss_ind!G66),0)</f>
        <v>0.75046580498266724</v>
      </c>
      <c r="I66" s="78">
        <f>IFERROR((($C66*s_DL)/ss_ind!H66),0)</f>
        <v>3.1314857022091394</v>
      </c>
      <c r="J66" s="78">
        <f>IFERROR((($C66*s_DL)/ss_ind!I66),0)</f>
        <v>0.32765816649063023</v>
      </c>
      <c r="K66" s="78">
        <f>IFERROR((($C66*s_DL)/ss_ind!J66),0)</f>
        <v>7.302930902465754E-2</v>
      </c>
      <c r="L66" s="78">
        <f>IFERROR((($C66*s_DL)/ss_ind!K66),0)</f>
        <v>0.20594265144953428</v>
      </c>
      <c r="M66" s="78">
        <f>IFERROR((($C66*s_DL)/ss_ind!L66),0)</f>
        <v>0.30623623584339726</v>
      </c>
      <c r="N66" s="78">
        <f>IFERROR((($C66*s_DL)/ss_ind!M66),0)</f>
        <v>7.4037176041068506E-2</v>
      </c>
      <c r="O66" s="78">
        <f>IFERROR((($C66*s_DL)/ss_ind!N66),0)</f>
        <v>0.29178930323318386</v>
      </c>
      <c r="P66" s="78">
        <f>IFERROR((($C66*s_DL)/ss_ind!O66),0)</f>
        <v>6.5120009391525957E-2</v>
      </c>
      <c r="Q66" s="78">
        <f>IFERROR((($C66*s_DL)/ss_ind!P66),0)</f>
        <v>0.18445309130008561</v>
      </c>
      <c r="R66" s="78">
        <f>IFERROR((($C66*s_DL)/ss_ind!Q66),0)</f>
        <v>0.25937638793736689</v>
      </c>
      <c r="S66" s="78">
        <f>IFERROR((($C66*s_DL)/ss_ind!R66),0)</f>
        <v>6.4314296911690022E-2</v>
      </c>
    </row>
    <row r="67" spans="1:19">
      <c r="A67" s="90" t="s">
        <v>358</v>
      </c>
      <c r="B67" s="97">
        <v>2.0000000000000001E-4</v>
      </c>
      <c r="C67" s="76">
        <v>5</v>
      </c>
      <c r="D67" s="78">
        <f>IFERROR((($C67*s_DL)/ss_ind!C67),0)</f>
        <v>0</v>
      </c>
      <c r="E67" s="78">
        <f>IFERROR((($C67*s_DL)/ss_ind!D67),0)</f>
        <v>0</v>
      </c>
      <c r="F67" s="78">
        <f>IFERROR((($C67*s_DL)/ss_ind!E67),0)</f>
        <v>0</v>
      </c>
      <c r="G67" s="78">
        <f>IFERROR((($C67*s_DL)/ss_ind!F67),0)</f>
        <v>5.8446590352427489E-9</v>
      </c>
      <c r="H67" s="78">
        <f>IFERROR((($C67*s_DL)/ss_ind!G67),0)</f>
        <v>5.8446590352427489E-9</v>
      </c>
      <c r="I67" s="78">
        <f>IFERROR((($C67*s_DL)/ss_ind!H67),0)</f>
        <v>5.8446590352427489E-9</v>
      </c>
      <c r="J67" s="78">
        <f>IFERROR((($C67*s_DL)/ss_ind!I67),0)</f>
        <v>3.3440509515981735E-9</v>
      </c>
      <c r="K67" s="78">
        <f>IFERROR((($C67*s_DL)/ss_ind!J67),0)</f>
        <v>1.8964584255707763E-9</v>
      </c>
      <c r="L67" s="78">
        <f>IFERROR((($C67*s_DL)/ss_ind!K67),0)</f>
        <v>2.6595304547945208E-9</v>
      </c>
      <c r="M67" s="78">
        <f>IFERROR((($C67*s_DL)/ss_ind!L67),0)</f>
        <v>3.2093911817351599E-9</v>
      </c>
      <c r="N67" s="78">
        <f>IFERROR((($C67*s_DL)/ss_ind!M67),0)</f>
        <v>8.7781757990867569E-9</v>
      </c>
      <c r="O67" s="78">
        <f>IFERROR((($C67*s_DL)/ss_ind!N67),0)</f>
        <v>2.516426301369863E-9</v>
      </c>
      <c r="P67" s="78">
        <f>IFERROR((($C67*s_DL)/ss_ind!O67),0)</f>
        <v>1.4271008219178084E-9</v>
      </c>
      <c r="Q67" s="78">
        <f>IFERROR((($C67*s_DL)/ss_ind!P67),0)</f>
        <v>2.00131890410959E-9</v>
      </c>
      <c r="R67" s="78">
        <f>IFERROR((($C67*s_DL)/ss_ind!Q67),0)</f>
        <v>2.4150936986301373E-9</v>
      </c>
      <c r="S67" s="78">
        <f>IFERROR((($C67*s_DL)/ss_ind!R67),0)</f>
        <v>6.6056506849315081E-9</v>
      </c>
    </row>
    <row r="68" spans="1:19">
      <c r="A68" s="90" t="s">
        <v>359</v>
      </c>
      <c r="B68" s="97">
        <v>0.99999979999999999</v>
      </c>
      <c r="C68" s="76">
        <v>5</v>
      </c>
      <c r="D68" s="78">
        <f>IFERROR((($C68*s_DL)/ss_ind!C68),0)</f>
        <v>6.793517655434933E-2</v>
      </c>
      <c r="E68" s="78">
        <f>IFERROR((($C68*s_DL)/ss_ind!D68),0)</f>
        <v>2.3490623240969866</v>
      </c>
      <c r="F68" s="78">
        <f>IFERROR((($C68*s_DL)/ss_ind!E68),0)</f>
        <v>0.47861718765718297</v>
      </c>
      <c r="G68" s="78">
        <f>IFERROR((($C68*s_DL)/ss_ind!F68),0)</f>
        <v>0.31938124990865524</v>
      </c>
      <c r="H68" s="78">
        <f>IFERROR((($C68*s_DL)/ss_ind!G68),0)</f>
        <v>0.86593361412018743</v>
      </c>
      <c r="I68" s="78">
        <f>IFERROR((($C68*s_DL)/ss_ind!H68),0)</f>
        <v>2.7363787505599912</v>
      </c>
      <c r="J68" s="78">
        <f>IFERROR((($C68*s_DL)/ss_ind!I68),0)</f>
        <v>2.16788393628614</v>
      </c>
      <c r="K68" s="78">
        <f>IFERROR((($C68*s_DL)/ss_ind!J68),0)</f>
        <v>0.38658380213527893</v>
      </c>
      <c r="L68" s="78">
        <f>IFERROR((($C68*s_DL)/ss_ind!K68),0)</f>
        <v>1.1171917217670901</v>
      </c>
      <c r="M68" s="78">
        <f>IFERROR((($C68*s_DL)/ss_ind!L68),0)</f>
        <v>1.8087865971467176</v>
      </c>
      <c r="N68" s="78">
        <f>IFERROR((($C68*s_DL)/ss_ind!M68),0)</f>
        <v>0.39396092805711375</v>
      </c>
      <c r="O68" s="78">
        <f>IFERROR((($C68*s_DL)/ss_ind!N68),0)</f>
        <v>2.1618347656117223</v>
      </c>
      <c r="P68" s="78">
        <f>IFERROR((($C68*s_DL)/ss_ind!O68),0)</f>
        <v>0.38232092383452371</v>
      </c>
      <c r="Q68" s="78">
        <f>IFERROR((($C68*s_DL)/ss_ind!P68),0)</f>
        <v>1.1166361360876336</v>
      </c>
      <c r="R68" s="78">
        <f>IFERROR((($C68*s_DL)/ss_ind!Q68),0)</f>
        <v>1.7944311479630137</v>
      </c>
      <c r="S68" s="78">
        <f>IFERROR((($C68*s_DL)/ss_ind!R68),0)</f>
        <v>0.36096561997748172</v>
      </c>
    </row>
    <row r="69" spans="1:19">
      <c r="A69" s="90" t="s">
        <v>360</v>
      </c>
      <c r="B69" s="97">
        <v>1.9999999999999999E-7</v>
      </c>
      <c r="C69" s="76">
        <v>5</v>
      </c>
      <c r="D69" s="78">
        <f>IFERROR((($C69*s_DL)/ss_ind!C69),0)</f>
        <v>0</v>
      </c>
      <c r="E69" s="78">
        <f>IFERROR((($C69*s_DL)/ss_ind!D69),0)</f>
        <v>0</v>
      </c>
      <c r="F69" s="78">
        <f>IFERROR((($C69*s_DL)/ss_ind!E69),0)</f>
        <v>0</v>
      </c>
      <c r="G69" s="78">
        <f>IFERROR((($C69*s_DL)/ss_ind!F69),0)</f>
        <v>3.3328531072416614E-11</v>
      </c>
      <c r="H69" s="78">
        <f>IFERROR((($C69*s_DL)/ss_ind!G69),0)</f>
        <v>3.3328531072416614E-11</v>
      </c>
      <c r="I69" s="78">
        <f>IFERROR((($C69*s_DL)/ss_ind!H69),0)</f>
        <v>3.3328531072416614E-11</v>
      </c>
      <c r="J69" s="78">
        <f>IFERROR((($C69*s_DL)/ss_ind!I69),0)</f>
        <v>2.1157121534246571E-10</v>
      </c>
      <c r="K69" s="78">
        <f>IFERROR((($C69*s_DL)/ss_ind!J69),0)</f>
        <v>4.2592626246575344E-11</v>
      </c>
      <c r="L69" s="78">
        <f>IFERROR((($C69*s_DL)/ss_ind!K69),0)</f>
        <v>1.2156065442922376E-10</v>
      </c>
      <c r="M69" s="78">
        <f>IFERROR((($C69*s_DL)/ss_ind!L69),0)</f>
        <v>1.8930056109589044E-10</v>
      </c>
      <c r="N69" s="78">
        <f>IFERROR((($C69*s_DL)/ss_ind!M69),0)</f>
        <v>4.2043410611872144E-11</v>
      </c>
      <c r="O69" s="78">
        <f>IFERROR((($C69*s_DL)/ss_ind!N69),0)</f>
        <v>1.954002050968087E-10</v>
      </c>
      <c r="P69" s="78">
        <f>IFERROR((($C69*s_DL)/ss_ind!O69),0)</f>
        <v>4.0218993773349939E-11</v>
      </c>
      <c r="Q69" s="78">
        <f>IFERROR((($C69*s_DL)/ss_ind!P69),0)</f>
        <v>1.1297366219891942E-10</v>
      </c>
      <c r="R69" s="78">
        <f>IFERROR((($C69*s_DL)/ss_ind!Q69),0)</f>
        <v>1.8279275616438355E-10</v>
      </c>
      <c r="S69" s="78">
        <f>IFERROR((($C69*s_DL)/ss_ind!R69),0)</f>
        <v>3.7668003005606619E-11</v>
      </c>
    </row>
    <row r="70" spans="1:19">
      <c r="A70" s="90" t="s">
        <v>361</v>
      </c>
      <c r="B70" s="97">
        <v>0.99979000004200003</v>
      </c>
      <c r="C70" s="76">
        <v>5</v>
      </c>
      <c r="D70" s="78">
        <f>IFERROR((($C70*s_DL)/ss_ind!C70),0)</f>
        <v>0</v>
      </c>
      <c r="E70" s="78">
        <f>IFERROR((($C70*s_DL)/ss_ind!D70),0)</f>
        <v>0</v>
      </c>
      <c r="F70" s="78">
        <f>IFERROR((($C70*s_DL)/ss_ind!E70),0)</f>
        <v>0</v>
      </c>
      <c r="G70" s="78">
        <f>IFERROR((($C70*s_DL)/ss_ind!F70),0)</f>
        <v>1.7970153021552758E-5</v>
      </c>
      <c r="H70" s="78">
        <f>IFERROR((($C70*s_DL)/ss_ind!G70),0)</f>
        <v>1.7970153021552758E-5</v>
      </c>
      <c r="I70" s="78">
        <f>IFERROR((($C70*s_DL)/ss_ind!H70),0)</f>
        <v>1.7970153021552758E-5</v>
      </c>
      <c r="J70" s="78">
        <f>IFERROR((($C70*s_DL)/ss_ind!I70),0)</f>
        <v>1.1716654493085079E-4</v>
      </c>
      <c r="K70" s="78">
        <f>IFERROR((($C70*s_DL)/ss_ind!J70),0)</f>
        <v>2.2795047651916499E-5</v>
      </c>
      <c r="L70" s="78">
        <f>IFERROR((($C70*s_DL)/ss_ind!K70),0)</f>
        <v>6.5193836284481183E-5</v>
      </c>
      <c r="M70" s="78">
        <f>IFERROR((($C70*s_DL)/ss_ind!L70),0)</f>
        <v>1.030336153866626E-4</v>
      </c>
      <c r="N70" s="78">
        <f>IFERROR((($C70*s_DL)/ss_ind!M70),0)</f>
        <v>2.24534392129616E-5</v>
      </c>
      <c r="O70" s="78">
        <f>IFERROR((($C70*s_DL)/ss_ind!N70),0)</f>
        <v>1.1246417542999876E-4</v>
      </c>
      <c r="P70" s="78">
        <f>IFERROR((($C70*s_DL)/ss_ind!O70),0)</f>
        <v>2.1958652413710677E-5</v>
      </c>
      <c r="Q70" s="78">
        <f>IFERROR((($C70*s_DL)/ss_ind!P70),0)</f>
        <v>6.2440288190961091E-5</v>
      </c>
      <c r="R70" s="78">
        <f>IFERROR((($C70*s_DL)/ss_ind!Q70),0)</f>
        <v>1.0011268070263279E-4</v>
      </c>
      <c r="S70" s="78">
        <f>IFERROR((($C70*s_DL)/ss_ind!R70),0)</f>
        <v>2.0309919346768833E-5</v>
      </c>
    </row>
    <row r="71" spans="1:19">
      <c r="A71" s="90" t="s">
        <v>362</v>
      </c>
      <c r="B71" s="97">
        <v>2.0999995799999999E-4</v>
      </c>
      <c r="C71" s="76">
        <v>5</v>
      </c>
      <c r="D71" s="78">
        <f>IFERROR((($C71*s_DL)/ss_ind!C71),0)</f>
        <v>0</v>
      </c>
      <c r="E71" s="78">
        <f>IFERROR((($C71*s_DL)/ss_ind!D71),0)</f>
        <v>0</v>
      </c>
      <c r="F71" s="78">
        <f>IFERROR((($C71*s_DL)/ss_ind!E71),0)</f>
        <v>0</v>
      </c>
      <c r="G71" s="78">
        <f>IFERROR((($C71*s_DL)/ss_ind!F71),0)</f>
        <v>1.2572508476864429E-4</v>
      </c>
      <c r="H71" s="78">
        <f>IFERROR((($C71*s_DL)/ss_ind!G71),0)</f>
        <v>1.2572508476864431E-4</v>
      </c>
      <c r="I71" s="78">
        <f>IFERROR((($C71*s_DL)/ss_ind!H71),0)</f>
        <v>1.2572508476864431E-4</v>
      </c>
      <c r="J71" s="78">
        <f>IFERROR((($C71*s_DL)/ss_ind!I71),0)</f>
        <v>0</v>
      </c>
      <c r="K71" s="78">
        <f>IFERROR((($C71*s_DL)/ss_ind!J71),0)</f>
        <v>0</v>
      </c>
      <c r="L71" s="78">
        <f>IFERROR((($C71*s_DL)/ss_ind!K71),0)</f>
        <v>0</v>
      </c>
      <c r="M71" s="78">
        <f>IFERROR((($C71*s_DL)/ss_ind!L71),0)</f>
        <v>0</v>
      </c>
      <c r="N71" s="78">
        <f>IFERROR((($C71*s_DL)/ss_ind!M71),0)</f>
        <v>0</v>
      </c>
      <c r="O71" s="78">
        <f>IFERROR((($C71*s_DL)/ss_ind!N71),0)</f>
        <v>8.3024729527822092E-4</v>
      </c>
      <c r="P71" s="78">
        <f>IFERROR((($C71*s_DL)/ss_ind!O71),0)</f>
        <v>1.5197100446270341E-4</v>
      </c>
      <c r="Q71" s="78">
        <f>IFERROR((($C71*s_DL)/ss_ind!P71),0)</f>
        <v>4.3761121084058693E-4</v>
      </c>
      <c r="R71" s="78">
        <f>IFERROR((($C71*s_DL)/ss_ind!Q71),0)</f>
        <v>6.9648962412513071E-4</v>
      </c>
      <c r="S71" s="78">
        <f>IFERROR((($C71*s_DL)/ss_ind!R71),0)</f>
        <v>1.4209485742577166E-4</v>
      </c>
    </row>
    <row r="72" spans="1:19">
      <c r="A72" s="90" t="s">
        <v>363</v>
      </c>
      <c r="B72" s="97">
        <v>1</v>
      </c>
      <c r="C72" s="76">
        <v>5</v>
      </c>
      <c r="D72" s="78">
        <f>IFERROR((($C72*s_DL)/ss_ind!C72),0)</f>
        <v>422.16868159290721</v>
      </c>
      <c r="E72" s="78">
        <f>IFERROR((($C72*s_DL)/ss_ind!D72),0)</f>
        <v>1431.9655736315813</v>
      </c>
      <c r="F72" s="78">
        <f>IFERROR((($C72*s_DL)/ss_ind!E72),0)</f>
        <v>291.76038823785393</v>
      </c>
      <c r="G72" s="78">
        <f>IFERROR((($C72*s_DL)/ss_ind!F72),0)</f>
        <v>5.6368489362118958E-4</v>
      </c>
      <c r="H72" s="78">
        <f>IFERROR((($C72*s_DL)/ss_ind!G72),0)</f>
        <v>713.92963351565481</v>
      </c>
      <c r="I72" s="78">
        <f>IFERROR((($C72*s_DL)/ss_ind!H72),0)</f>
        <v>1854.1348189093821</v>
      </c>
      <c r="J72" s="78">
        <f>IFERROR((($C72*s_DL)/ss_ind!I72),0)</f>
        <v>6.2998854429223753E-4</v>
      </c>
      <c r="K72" s="78">
        <f>IFERROR((($C72*s_DL)/ss_ind!J72),0)</f>
        <v>4.0049271744292236E-4</v>
      </c>
      <c r="L72" s="78">
        <f>IFERROR((($C72*s_DL)/ss_ind!K72),0)</f>
        <v>6.1873874885844755E-4</v>
      </c>
      <c r="M72" s="78">
        <f>IFERROR((($C72*s_DL)/ss_ind!L72),0)</f>
        <v>6.2998854429223753E-4</v>
      </c>
      <c r="N72" s="78">
        <f>IFERROR((($C72*s_DL)/ss_ind!M72),0)</f>
        <v>7.6385689429223753E-4</v>
      </c>
      <c r="O72" s="78">
        <f>IFERROR((($C72*s_DL)/ss_ind!N72),0)</f>
        <v>4.9728036529680334E-4</v>
      </c>
      <c r="P72" s="78">
        <f>IFERROR((($C72*s_DL)/ss_ind!O72),0)</f>
        <v>3.2542368967855681E-4</v>
      </c>
      <c r="Q72" s="78">
        <f>IFERROR((($C72*s_DL)/ss_ind!P72),0)</f>
        <v>4.898946994940143E-4</v>
      </c>
      <c r="R72" s="78">
        <f>IFERROR((($C72*s_DL)/ss_ind!Q72),0)</f>
        <v>4.9623784880771158E-4</v>
      </c>
      <c r="S72" s="78">
        <f>IFERROR((($C72*s_DL)/ss_ind!R72),0)</f>
        <v>6.3707831050228297E-4</v>
      </c>
    </row>
    <row r="73" spans="1:19">
      <c r="A73" s="90" t="s">
        <v>364</v>
      </c>
      <c r="B73" s="97">
        <v>1</v>
      </c>
      <c r="C73" s="76">
        <v>5</v>
      </c>
      <c r="D73" s="78">
        <f>IFERROR((($C73*s_DL)/ss_ind!C73),0)</f>
        <v>0.79459909897515579</v>
      </c>
      <c r="E73" s="78">
        <f>IFERROR((($C73*s_DL)/ss_ind!D73),0)</f>
        <v>34.671139925408099</v>
      </c>
      <c r="F73" s="78">
        <f>IFERROR((($C73*s_DL)/ss_ind!E73),0)</f>
        <v>7.0641818710989499</v>
      </c>
      <c r="G73" s="78">
        <f>IFERROR((($C73*s_DL)/ss_ind!F73),0)</f>
        <v>8.2968561253577398E-3</v>
      </c>
      <c r="H73" s="78">
        <f>IFERROR((($C73*s_DL)/ss_ind!G73),0)</f>
        <v>7.8670778261994636</v>
      </c>
      <c r="I73" s="78">
        <f>IFERROR((($C73*s_DL)/ss_ind!H73),0)</f>
        <v>35.474035880508616</v>
      </c>
      <c r="J73" s="78">
        <f>IFERROR((($C73*s_DL)/ss_ind!I73),0)</f>
        <v>1.4735261662100461E-3</v>
      </c>
      <c r="K73" s="78">
        <f>IFERROR((($C73*s_DL)/ss_ind!J73),0)</f>
        <v>8.4488872328767131E-4</v>
      </c>
      <c r="L73" s="78">
        <f>IFERROR((($C73*s_DL)/ss_ind!K73),0)</f>
        <v>1.2220711890410961E-3</v>
      </c>
      <c r="M73" s="78">
        <f>IFERROR((($C73*s_DL)/ss_ind!L73),0)</f>
        <v>1.4433515689497717E-3</v>
      </c>
      <c r="N73" s="78">
        <f>IFERROR((($C73*s_DL)/ss_ind!M73),0)</f>
        <v>1.104676175342466E-2</v>
      </c>
      <c r="O73" s="78">
        <f>IFERROR((($C73*s_DL)/ss_ind!N73),0)</f>
        <v>1.1918635743598637E-3</v>
      </c>
      <c r="P73" s="78">
        <f>IFERROR((($C73*s_DL)/ss_ind!O73),0)</f>
        <v>7.1594620934853045E-4</v>
      </c>
      <c r="Q73" s="78">
        <f>IFERROR((($C73*s_DL)/ss_ind!P73),0)</f>
        <v>1.0601197452229298E-3</v>
      </c>
      <c r="R73" s="78">
        <f>IFERROR((($C73*s_DL)/ss_ind!Q73),0)</f>
        <v>1.1771643384632733E-3</v>
      </c>
      <c r="S73" s="78">
        <f>IFERROR((($C73*s_DL)/ss_ind!R73),0)</f>
        <v>9.3771309869013133E-3</v>
      </c>
    </row>
    <row r="74" spans="1:19">
      <c r="A74" s="90" t="s">
        <v>365</v>
      </c>
      <c r="B74" s="99">
        <v>1.9000000000000001E-8</v>
      </c>
      <c r="C74" s="76">
        <v>5</v>
      </c>
      <c r="D74" s="78">
        <f>IFERROR((($C74*s_DL)/ss_ind!C74),0)</f>
        <v>0</v>
      </c>
      <c r="E74" s="78">
        <f>IFERROR((($C74*s_DL)/ss_ind!D74),0)</f>
        <v>0</v>
      </c>
      <c r="F74" s="78">
        <f>IFERROR((($C74*s_DL)/ss_ind!E74),0)</f>
        <v>0</v>
      </c>
      <c r="G74" s="78">
        <f>IFERROR((($C74*s_DL)/ss_ind!F74),0)</f>
        <v>6.632026639753286E-10</v>
      </c>
      <c r="H74" s="78">
        <f>IFERROR((($C74*s_DL)/ss_ind!G74),0)</f>
        <v>6.632026639753286E-10</v>
      </c>
      <c r="I74" s="78">
        <f>IFERROR((($C74*s_DL)/ss_ind!H74),0)</f>
        <v>6.632026639753286E-10</v>
      </c>
      <c r="J74" s="78">
        <f>IFERROR((($C74*s_DL)/ss_ind!I74),0)</f>
        <v>0</v>
      </c>
      <c r="K74" s="78">
        <f>IFERROR((($C74*s_DL)/ss_ind!J74),0)</f>
        <v>0</v>
      </c>
      <c r="L74" s="78">
        <f>IFERROR((($C74*s_DL)/ss_ind!K74),0)</f>
        <v>0</v>
      </c>
      <c r="M74" s="78">
        <f>IFERROR((($C74*s_DL)/ss_ind!L74),0)</f>
        <v>0</v>
      </c>
      <c r="N74" s="78">
        <f>IFERROR((($C74*s_DL)/ss_ind!M74),0)</f>
        <v>0</v>
      </c>
      <c r="O74" s="78">
        <f>IFERROR((($C74*s_DL)/ss_ind!N74),0)</f>
        <v>2.6130280240553798E-9</v>
      </c>
      <c r="P74" s="78">
        <f>IFERROR((($C74*s_DL)/ss_ind!O74),0)</f>
        <v>6.1015813292147912E-10</v>
      </c>
      <c r="Q74" s="78">
        <f>IFERROR((($C74*s_DL)/ss_ind!P74),0)</f>
        <v>1.7130908105579695E-9</v>
      </c>
      <c r="R74" s="78">
        <f>IFERROR((($C74*s_DL)/ss_ind!Q74),0)</f>
        <v>2.4191799099993388E-9</v>
      </c>
      <c r="S74" s="78">
        <f>IFERROR((($C74*s_DL)/ss_ind!R74),0)</f>
        <v>7.4955358475502137E-10</v>
      </c>
    </row>
    <row r="75" spans="1:19">
      <c r="A75" s="90" t="s">
        <v>366</v>
      </c>
      <c r="B75" s="97">
        <v>1</v>
      </c>
      <c r="C75" s="76">
        <v>5</v>
      </c>
      <c r="D75" s="78">
        <f>IFERROR((($C75*s_DL)/ss_ind!C75),0)</f>
        <v>733.94267920605989</v>
      </c>
      <c r="E75" s="78">
        <f>IFERROR((($C75*s_DL)/ss_ind!D75),0)</f>
        <v>1111.3762661021228</v>
      </c>
      <c r="F75" s="78">
        <f>IFERROR((($C75*s_DL)/ss_ind!E75),0)</f>
        <v>226.44089833385675</v>
      </c>
      <c r="G75" s="78">
        <f>IFERROR((($C75*s_DL)/ss_ind!F75),0)</f>
        <v>2.1108574974439053E-6</v>
      </c>
      <c r="H75" s="78">
        <f>IFERROR((($C75*s_DL)/ss_ind!G75),0)</f>
        <v>960.38357965077398</v>
      </c>
      <c r="I75" s="78">
        <f>IFERROR((($C75*s_DL)/ss_ind!H75),0)</f>
        <v>1845.3189474190403</v>
      </c>
      <c r="J75" s="78">
        <f>IFERROR((($C75*s_DL)/ss_ind!I75),0)</f>
        <v>1.3771100712328765E-5</v>
      </c>
      <c r="K75" s="78">
        <f>IFERROR((($C75*s_DL)/ss_ind!J75),0)</f>
        <v>2.6721407342465751E-6</v>
      </c>
      <c r="L75" s="78">
        <f>IFERROR((($C75*s_DL)/ss_ind!K75),0)</f>
        <v>7.6607447671232878E-6</v>
      </c>
      <c r="M75" s="78">
        <f>IFERROR((($C75*s_DL)/ss_ind!L75),0)</f>
        <v>1.2038313205479451E-5</v>
      </c>
      <c r="N75" s="78">
        <f>IFERROR((($C75*s_DL)/ss_ind!M75),0)</f>
        <v>2.6310570904109585E-6</v>
      </c>
      <c r="O75" s="78">
        <f>IFERROR((($C75*s_DL)/ss_ind!N75),0)</f>
        <v>1.3262807515136882E-5</v>
      </c>
      <c r="P75" s="78">
        <f>IFERROR((($C75*s_DL)/ss_ind!O75),0)</f>
        <v>2.574105945762629E-6</v>
      </c>
      <c r="Q75" s="78">
        <f>IFERROR((($C75*s_DL)/ss_ind!P75),0)</f>
        <v>7.330757432553685E-6</v>
      </c>
      <c r="R75" s="78">
        <f>IFERROR((($C75*s_DL)/ss_ind!Q75),0)</f>
        <v>1.1699754615842758E-5</v>
      </c>
      <c r="S75" s="78">
        <f>IFERROR((($C75*s_DL)/ss_ind!R75),0)</f>
        <v>2.3856972989706684E-6</v>
      </c>
    </row>
    <row r="76" spans="1:19">
      <c r="A76" s="90" t="s">
        <v>367</v>
      </c>
      <c r="B76" s="97">
        <v>1.339E-6</v>
      </c>
      <c r="C76" s="76">
        <v>5</v>
      </c>
      <c r="D76" s="78">
        <f>IFERROR((($C76*s_DL)/ss_ind!C76),0)</f>
        <v>0</v>
      </c>
      <c r="E76" s="78">
        <f>IFERROR((($C76*s_DL)/ss_ind!D76),0)</f>
        <v>0</v>
      </c>
      <c r="F76" s="78">
        <f>IFERROR((($C76*s_DL)/ss_ind!E76),0)</f>
        <v>0</v>
      </c>
      <c r="G76" s="78">
        <f>IFERROR((($C76*s_DL)/ss_ind!F76),0)</f>
        <v>2.0052703270144915E-8</v>
      </c>
      <c r="H76" s="78">
        <f>IFERROR((($C76*s_DL)/ss_ind!G76),0)</f>
        <v>2.0052703270144915E-8</v>
      </c>
      <c r="I76" s="78">
        <f>IFERROR((($C76*s_DL)/ss_ind!H76),0)</f>
        <v>2.0052703270144915E-8</v>
      </c>
      <c r="J76" s="78">
        <f>IFERROR((($C76*s_DL)/ss_ind!I76),0)</f>
        <v>4.6747783132931491E-9</v>
      </c>
      <c r="K76" s="78">
        <f>IFERROR((($C76*s_DL)/ss_ind!J76),0)</f>
        <v>2.7747953146155255E-9</v>
      </c>
      <c r="L76" s="78">
        <f>IFERROR((($C76*s_DL)/ss_ind!K76),0)</f>
        <v>3.8683107095378988E-9</v>
      </c>
      <c r="M76" s="78">
        <f>IFERROR((($C76*s_DL)/ss_ind!L76),0)</f>
        <v>4.5585923025826485E-9</v>
      </c>
      <c r="N76" s="78">
        <f>IFERROR((($C76*s_DL)/ss_ind!M76),0)</f>
        <v>2.6175439372273977E-8</v>
      </c>
      <c r="O76" s="78">
        <f>IFERROR((($C76*s_DL)/ss_ind!N76),0)</f>
        <v>4.157770233797825E-9</v>
      </c>
      <c r="P76" s="78">
        <f>IFERROR((($C76*s_DL)/ss_ind!O76),0)</f>
        <v>2.3296588207762554E-9</v>
      </c>
      <c r="Q76" s="78">
        <f>IFERROR((($C76*s_DL)/ss_ind!P76),0)</f>
        <v>3.2105913448481237E-9</v>
      </c>
      <c r="R76" s="78">
        <f>IFERROR((($C76*s_DL)/ss_ind!Q76),0)</f>
        <v>3.8140459830822672E-9</v>
      </c>
      <c r="S76" s="78">
        <f>IFERROR((($C76*s_DL)/ss_ind!R76),0)</f>
        <v>2.2663623710541981E-8</v>
      </c>
    </row>
  </sheetData>
  <sheetProtection algorithmName="SHA-512" hashValue="oifOAdAbWM+tMYHUVH22QzsZp6yA5uTvBDqXtVXUNn9/NtVPH+crqYJc8N3Ll+1Py6nRvTfkcYKn1nIDISr+8w==" saltValue="KeJACsXbYRL+ajlNRwvPxw==" spinCount="100000" sheet="1" objects="1" scenarios="1"/>
  <autoFilter ref="A1:S76" xr:uid="{00000000-0009-0000-0000-00000A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sheetPr>
  <dimension ref="A1:S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2" style="61" bestFit="1" customWidth="1"/>
    <col min="2" max="2" width="11.73046875" style="21" bestFit="1" customWidth="1"/>
    <col min="3" max="3" width="7.1328125" style="21" bestFit="1" customWidth="1"/>
    <col min="4" max="4" width="14" style="21" bestFit="1" customWidth="1"/>
    <col min="5" max="5" width="16.59765625" style="21" bestFit="1" customWidth="1"/>
    <col min="6" max="6" width="16.3984375" style="21" bestFit="1" customWidth="1"/>
    <col min="7" max="7" width="14" style="21" bestFit="1" customWidth="1"/>
    <col min="8" max="8" width="15.265625" style="21" bestFit="1" customWidth="1"/>
    <col min="9" max="9" width="15.3984375" style="21" bestFit="1" customWidth="1"/>
    <col min="10" max="10" width="11.265625" style="21" customWidth="1"/>
    <col min="11" max="11" width="12.59765625" style="21" customWidth="1"/>
    <col min="12" max="12" width="12.86328125" style="21" customWidth="1"/>
    <col min="13" max="13" width="13.265625" style="21" customWidth="1"/>
    <col min="14" max="14" width="11.265625" style="21" customWidth="1"/>
    <col min="15" max="15" width="11.3984375" style="21" customWidth="1"/>
    <col min="16" max="16" width="12.86328125" style="21" customWidth="1"/>
    <col min="17" max="17" width="13" style="21" customWidth="1"/>
    <col min="18" max="18" width="13.73046875" style="21" customWidth="1"/>
    <col min="19" max="19" width="11.59765625" style="21" customWidth="1"/>
    <col min="20" max="246" width="9.06640625" style="21"/>
    <col min="247" max="247" width="15.3984375" style="21" bestFit="1" customWidth="1"/>
    <col min="248" max="248" width="11.1328125" style="21" bestFit="1" customWidth="1"/>
    <col min="249" max="249" width="14.59765625" style="21" bestFit="1" customWidth="1"/>
    <col min="250" max="250" width="17.3984375" style="21" bestFit="1" customWidth="1"/>
    <col min="251" max="251" width="17.59765625" style="21" bestFit="1" customWidth="1"/>
    <col min="252" max="252" width="14.73046875" style="21" bestFit="1" customWidth="1"/>
    <col min="253" max="253" width="14.3984375" style="21" bestFit="1" customWidth="1"/>
    <col min="254" max="254" width="12.1328125" style="21" bestFit="1" customWidth="1"/>
    <col min="255" max="255" width="12.3984375" style="21" bestFit="1" customWidth="1"/>
    <col min="256" max="257" width="13.86328125" style="21" bestFit="1" customWidth="1"/>
    <col min="258" max="258" width="14.86328125" style="21" bestFit="1" customWidth="1"/>
    <col min="259" max="259" width="12.1328125" style="21" bestFit="1" customWidth="1"/>
    <col min="260" max="260" width="12.3984375" style="21" bestFit="1" customWidth="1"/>
    <col min="261" max="262" width="13.86328125" style="21" bestFit="1" customWidth="1"/>
    <col min="263" max="263" width="14.86328125" style="21" bestFit="1" customWidth="1"/>
    <col min="264" max="502" width="9.06640625" style="21"/>
    <col min="503" max="503" width="15.3984375" style="21" bestFit="1" customWidth="1"/>
    <col min="504" max="504" width="11.1328125" style="21" bestFit="1" customWidth="1"/>
    <col min="505" max="505" width="14.59765625" style="21" bestFit="1" customWidth="1"/>
    <col min="506" max="506" width="17.3984375" style="21" bestFit="1" customWidth="1"/>
    <col min="507" max="507" width="17.59765625" style="21" bestFit="1" customWidth="1"/>
    <col min="508" max="508" width="14.73046875" style="21" bestFit="1" customWidth="1"/>
    <col min="509" max="509" width="14.3984375" style="21" bestFit="1" customWidth="1"/>
    <col min="510" max="510" width="12.1328125" style="21" bestFit="1" customWidth="1"/>
    <col min="511" max="511" width="12.3984375" style="21" bestFit="1" customWidth="1"/>
    <col min="512" max="513" width="13.86328125" style="21" bestFit="1" customWidth="1"/>
    <col min="514" max="514" width="14.86328125" style="21" bestFit="1" customWidth="1"/>
    <col min="515" max="515" width="12.1328125" style="21" bestFit="1" customWidth="1"/>
    <col min="516" max="516" width="12.3984375" style="21" bestFit="1" customWidth="1"/>
    <col min="517" max="518" width="13.86328125" style="21" bestFit="1" customWidth="1"/>
    <col min="519" max="519" width="14.86328125" style="21" bestFit="1" customWidth="1"/>
    <col min="520" max="758" width="9.06640625" style="21"/>
    <col min="759" max="759" width="15.3984375" style="21" bestFit="1" customWidth="1"/>
    <col min="760" max="760" width="11.1328125" style="21" bestFit="1" customWidth="1"/>
    <col min="761" max="761" width="14.59765625" style="21" bestFit="1" customWidth="1"/>
    <col min="762" max="762" width="17.3984375" style="21" bestFit="1" customWidth="1"/>
    <col min="763" max="763" width="17.59765625" style="21" bestFit="1" customWidth="1"/>
    <col min="764" max="764" width="14.73046875" style="21" bestFit="1" customWidth="1"/>
    <col min="765" max="765" width="14.3984375" style="21" bestFit="1" customWidth="1"/>
    <col min="766" max="766" width="12.1328125" style="21" bestFit="1" customWidth="1"/>
    <col min="767" max="767" width="12.3984375" style="21" bestFit="1" customWidth="1"/>
    <col min="768" max="769" width="13.86328125" style="21" bestFit="1" customWidth="1"/>
    <col min="770" max="770" width="14.86328125" style="21" bestFit="1" customWidth="1"/>
    <col min="771" max="771" width="12.1328125" style="21" bestFit="1" customWidth="1"/>
    <col min="772" max="772" width="12.3984375" style="21" bestFit="1" customWidth="1"/>
    <col min="773" max="774" width="13.86328125" style="21" bestFit="1" customWidth="1"/>
    <col min="775" max="775" width="14.86328125" style="21" bestFit="1" customWidth="1"/>
    <col min="776" max="1014" width="9.06640625" style="21"/>
    <col min="1015" max="1015" width="15.3984375" style="21" bestFit="1" customWidth="1"/>
    <col min="1016" max="1016" width="11.1328125" style="21" bestFit="1" customWidth="1"/>
    <col min="1017" max="1017" width="14.59765625" style="21" bestFit="1" customWidth="1"/>
    <col min="1018" max="1018" width="17.3984375" style="21" bestFit="1" customWidth="1"/>
    <col min="1019" max="1019" width="17.59765625" style="21" bestFit="1" customWidth="1"/>
    <col min="1020" max="1020" width="14.73046875" style="21" bestFit="1" customWidth="1"/>
    <col min="1021" max="1021" width="14.3984375" style="21" bestFit="1" customWidth="1"/>
    <col min="1022" max="1022" width="12.1328125" style="21" bestFit="1" customWidth="1"/>
    <col min="1023" max="1023" width="12.3984375" style="21" bestFit="1" customWidth="1"/>
    <col min="1024" max="1025" width="13.86328125" style="21" bestFit="1" customWidth="1"/>
    <col min="1026" max="1026" width="14.86328125" style="21" bestFit="1" customWidth="1"/>
    <col min="1027" max="1027" width="12.1328125" style="21" bestFit="1" customWidth="1"/>
    <col min="1028" max="1028" width="12.3984375" style="21" bestFit="1" customWidth="1"/>
    <col min="1029" max="1030" width="13.86328125" style="21" bestFit="1" customWidth="1"/>
    <col min="1031" max="1031" width="14.86328125" style="21" bestFit="1" customWidth="1"/>
    <col min="1032" max="1270" width="9.06640625" style="21"/>
    <col min="1271" max="1271" width="15.3984375" style="21" bestFit="1" customWidth="1"/>
    <col min="1272" max="1272" width="11.1328125" style="21" bestFit="1" customWidth="1"/>
    <col min="1273" max="1273" width="14.59765625" style="21" bestFit="1" customWidth="1"/>
    <col min="1274" max="1274" width="17.3984375" style="21" bestFit="1" customWidth="1"/>
    <col min="1275" max="1275" width="17.59765625" style="21" bestFit="1" customWidth="1"/>
    <col min="1276" max="1276" width="14.73046875" style="21" bestFit="1" customWidth="1"/>
    <col min="1277" max="1277" width="14.3984375" style="21" bestFit="1" customWidth="1"/>
    <col min="1278" max="1278" width="12.1328125" style="21" bestFit="1" customWidth="1"/>
    <col min="1279" max="1279" width="12.3984375" style="21" bestFit="1" customWidth="1"/>
    <col min="1280" max="1281" width="13.86328125" style="21" bestFit="1" customWidth="1"/>
    <col min="1282" max="1282" width="14.86328125" style="21" bestFit="1" customWidth="1"/>
    <col min="1283" max="1283" width="12.1328125" style="21" bestFit="1" customWidth="1"/>
    <col min="1284" max="1284" width="12.3984375" style="21" bestFit="1" customWidth="1"/>
    <col min="1285" max="1286" width="13.86328125" style="21" bestFit="1" customWidth="1"/>
    <col min="1287" max="1287" width="14.86328125" style="21" bestFit="1" customWidth="1"/>
    <col min="1288" max="1526" width="9.06640625" style="21"/>
    <col min="1527" max="1527" width="15.3984375" style="21" bestFit="1" customWidth="1"/>
    <col min="1528" max="1528" width="11.1328125" style="21" bestFit="1" customWidth="1"/>
    <col min="1529" max="1529" width="14.59765625" style="21" bestFit="1" customWidth="1"/>
    <col min="1530" max="1530" width="17.3984375" style="21" bestFit="1" customWidth="1"/>
    <col min="1531" max="1531" width="17.59765625" style="21" bestFit="1" customWidth="1"/>
    <col min="1532" max="1532" width="14.73046875" style="21" bestFit="1" customWidth="1"/>
    <col min="1533" max="1533" width="14.3984375" style="21" bestFit="1" customWidth="1"/>
    <col min="1534" max="1534" width="12.1328125" style="21" bestFit="1" customWidth="1"/>
    <col min="1535" max="1535" width="12.3984375" style="21" bestFit="1" customWidth="1"/>
    <col min="1536" max="1537" width="13.86328125" style="21" bestFit="1" customWidth="1"/>
    <col min="1538" max="1538" width="14.86328125" style="21" bestFit="1" customWidth="1"/>
    <col min="1539" max="1539" width="12.1328125" style="21" bestFit="1" customWidth="1"/>
    <col min="1540" max="1540" width="12.3984375" style="21" bestFit="1" customWidth="1"/>
    <col min="1541" max="1542" width="13.86328125" style="21" bestFit="1" customWidth="1"/>
    <col min="1543" max="1543" width="14.86328125" style="21" bestFit="1" customWidth="1"/>
    <col min="1544" max="1782" width="9.06640625" style="21"/>
    <col min="1783" max="1783" width="15.3984375" style="21" bestFit="1" customWidth="1"/>
    <col min="1784" max="1784" width="11.1328125" style="21" bestFit="1" customWidth="1"/>
    <col min="1785" max="1785" width="14.59765625" style="21" bestFit="1" customWidth="1"/>
    <col min="1786" max="1786" width="17.3984375" style="21" bestFit="1" customWidth="1"/>
    <col min="1787" max="1787" width="17.59765625" style="21" bestFit="1" customWidth="1"/>
    <col min="1788" max="1788" width="14.73046875" style="21" bestFit="1" customWidth="1"/>
    <col min="1789" max="1789" width="14.3984375" style="21" bestFit="1" customWidth="1"/>
    <col min="1790" max="1790" width="12.1328125" style="21" bestFit="1" customWidth="1"/>
    <col min="1791" max="1791" width="12.3984375" style="21" bestFit="1" customWidth="1"/>
    <col min="1792" max="1793" width="13.86328125" style="21" bestFit="1" customWidth="1"/>
    <col min="1794" max="1794" width="14.86328125" style="21" bestFit="1" customWidth="1"/>
    <col min="1795" max="1795" width="12.1328125" style="21" bestFit="1" customWidth="1"/>
    <col min="1796" max="1796" width="12.3984375" style="21" bestFit="1" customWidth="1"/>
    <col min="1797" max="1798" width="13.86328125" style="21" bestFit="1" customWidth="1"/>
    <col min="1799" max="1799" width="14.86328125" style="21" bestFit="1" customWidth="1"/>
    <col min="1800" max="2038" width="9.06640625" style="21"/>
    <col min="2039" max="2039" width="15.3984375" style="21" bestFit="1" customWidth="1"/>
    <col min="2040" max="2040" width="11.1328125" style="21" bestFit="1" customWidth="1"/>
    <col min="2041" max="2041" width="14.59765625" style="21" bestFit="1" customWidth="1"/>
    <col min="2042" max="2042" width="17.3984375" style="21" bestFit="1" customWidth="1"/>
    <col min="2043" max="2043" width="17.59765625" style="21" bestFit="1" customWidth="1"/>
    <col min="2044" max="2044" width="14.73046875" style="21" bestFit="1" customWidth="1"/>
    <col min="2045" max="2045" width="14.3984375" style="21" bestFit="1" customWidth="1"/>
    <col min="2046" max="2046" width="12.1328125" style="21" bestFit="1" customWidth="1"/>
    <col min="2047" max="2047" width="12.3984375" style="21" bestFit="1" customWidth="1"/>
    <col min="2048" max="2049" width="13.86328125" style="21" bestFit="1" customWidth="1"/>
    <col min="2050" max="2050" width="14.86328125" style="21" bestFit="1" customWidth="1"/>
    <col min="2051" max="2051" width="12.1328125" style="21" bestFit="1" customWidth="1"/>
    <col min="2052" max="2052" width="12.3984375" style="21" bestFit="1" customWidth="1"/>
    <col min="2053" max="2054" width="13.86328125" style="21" bestFit="1" customWidth="1"/>
    <col min="2055" max="2055" width="14.86328125" style="21" bestFit="1" customWidth="1"/>
    <col min="2056" max="2294" width="9.06640625" style="21"/>
    <col min="2295" max="2295" width="15.3984375" style="21" bestFit="1" customWidth="1"/>
    <col min="2296" max="2296" width="11.1328125" style="21" bestFit="1" customWidth="1"/>
    <col min="2297" max="2297" width="14.59765625" style="21" bestFit="1" customWidth="1"/>
    <col min="2298" max="2298" width="17.3984375" style="21" bestFit="1" customWidth="1"/>
    <col min="2299" max="2299" width="17.59765625" style="21" bestFit="1" customWidth="1"/>
    <col min="2300" max="2300" width="14.73046875" style="21" bestFit="1" customWidth="1"/>
    <col min="2301" max="2301" width="14.3984375" style="21" bestFit="1" customWidth="1"/>
    <col min="2302" max="2302" width="12.1328125" style="21" bestFit="1" customWidth="1"/>
    <col min="2303" max="2303" width="12.3984375" style="21" bestFit="1" customWidth="1"/>
    <col min="2304" max="2305" width="13.86328125" style="21" bestFit="1" customWidth="1"/>
    <col min="2306" max="2306" width="14.86328125" style="21" bestFit="1" customWidth="1"/>
    <col min="2307" max="2307" width="12.1328125" style="21" bestFit="1" customWidth="1"/>
    <col min="2308" max="2308" width="12.3984375" style="21" bestFit="1" customWidth="1"/>
    <col min="2309" max="2310" width="13.86328125" style="21" bestFit="1" customWidth="1"/>
    <col min="2311" max="2311" width="14.86328125" style="21" bestFit="1" customWidth="1"/>
    <col min="2312" max="2550" width="9.06640625" style="21"/>
    <col min="2551" max="2551" width="15.3984375" style="21" bestFit="1" customWidth="1"/>
    <col min="2552" max="2552" width="11.1328125" style="21" bestFit="1" customWidth="1"/>
    <col min="2553" max="2553" width="14.59765625" style="21" bestFit="1" customWidth="1"/>
    <col min="2554" max="2554" width="17.3984375" style="21" bestFit="1" customWidth="1"/>
    <col min="2555" max="2555" width="17.59765625" style="21" bestFit="1" customWidth="1"/>
    <col min="2556" max="2556" width="14.73046875" style="21" bestFit="1" customWidth="1"/>
    <col min="2557" max="2557" width="14.3984375" style="21" bestFit="1" customWidth="1"/>
    <col min="2558" max="2558" width="12.1328125" style="21" bestFit="1" customWidth="1"/>
    <col min="2559" max="2559" width="12.3984375" style="21" bestFit="1" customWidth="1"/>
    <col min="2560" max="2561" width="13.86328125" style="21" bestFit="1" customWidth="1"/>
    <col min="2562" max="2562" width="14.86328125" style="21" bestFit="1" customWidth="1"/>
    <col min="2563" max="2563" width="12.1328125" style="21" bestFit="1" customWidth="1"/>
    <col min="2564" max="2564" width="12.3984375" style="21" bestFit="1" customWidth="1"/>
    <col min="2565" max="2566" width="13.86328125" style="21" bestFit="1" customWidth="1"/>
    <col min="2567" max="2567" width="14.86328125" style="21" bestFit="1" customWidth="1"/>
    <col min="2568" max="2806" width="9.06640625" style="21"/>
    <col min="2807" max="2807" width="15.3984375" style="21" bestFit="1" customWidth="1"/>
    <col min="2808" max="2808" width="11.1328125" style="21" bestFit="1" customWidth="1"/>
    <col min="2809" max="2809" width="14.59765625" style="21" bestFit="1" customWidth="1"/>
    <col min="2810" max="2810" width="17.3984375" style="21" bestFit="1" customWidth="1"/>
    <col min="2811" max="2811" width="17.59765625" style="21" bestFit="1" customWidth="1"/>
    <col min="2812" max="2812" width="14.73046875" style="21" bestFit="1" customWidth="1"/>
    <col min="2813" max="2813" width="14.3984375" style="21" bestFit="1" customWidth="1"/>
    <col min="2814" max="2814" width="12.1328125" style="21" bestFit="1" customWidth="1"/>
    <col min="2815" max="2815" width="12.3984375" style="21" bestFit="1" customWidth="1"/>
    <col min="2816" max="2817" width="13.86328125" style="21" bestFit="1" customWidth="1"/>
    <col min="2818" max="2818" width="14.86328125" style="21" bestFit="1" customWidth="1"/>
    <col min="2819" max="2819" width="12.1328125" style="21" bestFit="1" customWidth="1"/>
    <col min="2820" max="2820" width="12.3984375" style="21" bestFit="1" customWidth="1"/>
    <col min="2821" max="2822" width="13.86328125" style="21" bestFit="1" customWidth="1"/>
    <col min="2823" max="2823" width="14.86328125" style="21" bestFit="1" customWidth="1"/>
    <col min="2824" max="3062" width="9.06640625" style="21"/>
    <col min="3063" max="3063" width="15.3984375" style="21" bestFit="1" customWidth="1"/>
    <col min="3064" max="3064" width="11.1328125" style="21" bestFit="1" customWidth="1"/>
    <col min="3065" max="3065" width="14.59765625" style="21" bestFit="1" customWidth="1"/>
    <col min="3066" max="3066" width="17.3984375" style="21" bestFit="1" customWidth="1"/>
    <col min="3067" max="3067" width="17.59765625" style="21" bestFit="1" customWidth="1"/>
    <col min="3068" max="3068" width="14.73046875" style="21" bestFit="1" customWidth="1"/>
    <col min="3069" max="3069" width="14.3984375" style="21" bestFit="1" customWidth="1"/>
    <col min="3070" max="3070" width="12.1328125" style="21" bestFit="1" customWidth="1"/>
    <col min="3071" max="3071" width="12.3984375" style="21" bestFit="1" customWidth="1"/>
    <col min="3072" max="3073" width="13.86328125" style="21" bestFit="1" customWidth="1"/>
    <col min="3074" max="3074" width="14.86328125" style="21" bestFit="1" customWidth="1"/>
    <col min="3075" max="3075" width="12.1328125" style="21" bestFit="1" customWidth="1"/>
    <col min="3076" max="3076" width="12.3984375" style="21" bestFit="1" customWidth="1"/>
    <col min="3077" max="3078" width="13.86328125" style="21" bestFit="1" customWidth="1"/>
    <col min="3079" max="3079" width="14.86328125" style="21" bestFit="1" customWidth="1"/>
    <col min="3080" max="3318" width="9.06640625" style="21"/>
    <col min="3319" max="3319" width="15.3984375" style="21" bestFit="1" customWidth="1"/>
    <col min="3320" max="3320" width="11.1328125" style="21" bestFit="1" customWidth="1"/>
    <col min="3321" max="3321" width="14.59765625" style="21" bestFit="1" customWidth="1"/>
    <col min="3322" max="3322" width="17.3984375" style="21" bestFit="1" customWidth="1"/>
    <col min="3323" max="3323" width="17.59765625" style="21" bestFit="1" customWidth="1"/>
    <col min="3324" max="3324" width="14.73046875" style="21" bestFit="1" customWidth="1"/>
    <col min="3325" max="3325" width="14.3984375" style="21" bestFit="1" customWidth="1"/>
    <col min="3326" max="3326" width="12.1328125" style="21" bestFit="1" customWidth="1"/>
    <col min="3327" max="3327" width="12.3984375" style="21" bestFit="1" customWidth="1"/>
    <col min="3328" max="3329" width="13.86328125" style="21" bestFit="1" customWidth="1"/>
    <col min="3330" max="3330" width="14.86328125" style="21" bestFit="1" customWidth="1"/>
    <col min="3331" max="3331" width="12.1328125" style="21" bestFit="1" customWidth="1"/>
    <col min="3332" max="3332" width="12.3984375" style="21" bestFit="1" customWidth="1"/>
    <col min="3333" max="3334" width="13.86328125" style="21" bestFit="1" customWidth="1"/>
    <col min="3335" max="3335" width="14.86328125" style="21" bestFit="1" customWidth="1"/>
    <col min="3336" max="3574" width="9.06640625" style="21"/>
    <col min="3575" max="3575" width="15.3984375" style="21" bestFit="1" customWidth="1"/>
    <col min="3576" max="3576" width="11.1328125" style="21" bestFit="1" customWidth="1"/>
    <col min="3577" max="3577" width="14.59765625" style="21" bestFit="1" customWidth="1"/>
    <col min="3578" max="3578" width="17.3984375" style="21" bestFit="1" customWidth="1"/>
    <col min="3579" max="3579" width="17.59765625" style="21" bestFit="1" customWidth="1"/>
    <col min="3580" max="3580" width="14.73046875" style="21" bestFit="1" customWidth="1"/>
    <col min="3581" max="3581" width="14.3984375" style="21" bestFit="1" customWidth="1"/>
    <col min="3582" max="3582" width="12.1328125" style="21" bestFit="1" customWidth="1"/>
    <col min="3583" max="3583" width="12.3984375" style="21" bestFit="1" customWidth="1"/>
    <col min="3584" max="3585" width="13.86328125" style="21" bestFit="1" customWidth="1"/>
    <col min="3586" max="3586" width="14.86328125" style="21" bestFit="1" customWidth="1"/>
    <col min="3587" max="3587" width="12.1328125" style="21" bestFit="1" customWidth="1"/>
    <col min="3588" max="3588" width="12.3984375" style="21" bestFit="1" customWidth="1"/>
    <col min="3589" max="3590" width="13.86328125" style="21" bestFit="1" customWidth="1"/>
    <col min="3591" max="3591" width="14.86328125" style="21" bestFit="1" customWidth="1"/>
    <col min="3592" max="3830" width="9.06640625" style="21"/>
    <col min="3831" max="3831" width="15.3984375" style="21" bestFit="1" customWidth="1"/>
    <col min="3832" max="3832" width="11.1328125" style="21" bestFit="1" customWidth="1"/>
    <col min="3833" max="3833" width="14.59765625" style="21" bestFit="1" customWidth="1"/>
    <col min="3834" max="3834" width="17.3984375" style="21" bestFit="1" customWidth="1"/>
    <col min="3835" max="3835" width="17.59765625" style="21" bestFit="1" customWidth="1"/>
    <col min="3836" max="3836" width="14.73046875" style="21" bestFit="1" customWidth="1"/>
    <col min="3837" max="3837" width="14.3984375" style="21" bestFit="1" customWidth="1"/>
    <col min="3838" max="3838" width="12.1328125" style="21" bestFit="1" customWidth="1"/>
    <col min="3839" max="3839" width="12.3984375" style="21" bestFit="1" customWidth="1"/>
    <col min="3840" max="3841" width="13.86328125" style="21" bestFit="1" customWidth="1"/>
    <col min="3842" max="3842" width="14.86328125" style="21" bestFit="1" customWidth="1"/>
    <col min="3843" max="3843" width="12.1328125" style="21" bestFit="1" customWidth="1"/>
    <col min="3844" max="3844" width="12.3984375" style="21" bestFit="1" customWidth="1"/>
    <col min="3845" max="3846" width="13.86328125" style="21" bestFit="1" customWidth="1"/>
    <col min="3847" max="3847" width="14.86328125" style="21" bestFit="1" customWidth="1"/>
    <col min="3848" max="4086" width="9.06640625" style="21"/>
    <col min="4087" max="4087" width="15.3984375" style="21" bestFit="1" customWidth="1"/>
    <col min="4088" max="4088" width="11.1328125" style="21" bestFit="1" customWidth="1"/>
    <col min="4089" max="4089" width="14.59765625" style="21" bestFit="1" customWidth="1"/>
    <col min="4090" max="4090" width="17.3984375" style="21" bestFit="1" customWidth="1"/>
    <col min="4091" max="4091" width="17.59765625" style="21" bestFit="1" customWidth="1"/>
    <col min="4092" max="4092" width="14.73046875" style="21" bestFit="1" customWidth="1"/>
    <col min="4093" max="4093" width="14.3984375" style="21" bestFit="1" customWidth="1"/>
    <col min="4094" max="4094" width="12.1328125" style="21" bestFit="1" customWidth="1"/>
    <col min="4095" max="4095" width="12.3984375" style="21" bestFit="1" customWidth="1"/>
    <col min="4096" max="4097" width="13.86328125" style="21" bestFit="1" customWidth="1"/>
    <col min="4098" max="4098" width="14.86328125" style="21" bestFit="1" customWidth="1"/>
    <col min="4099" max="4099" width="12.1328125" style="21" bestFit="1" customWidth="1"/>
    <col min="4100" max="4100" width="12.3984375" style="21" bestFit="1" customWidth="1"/>
    <col min="4101" max="4102" width="13.86328125" style="21" bestFit="1" customWidth="1"/>
    <col min="4103" max="4103" width="14.86328125" style="21" bestFit="1" customWidth="1"/>
    <col min="4104" max="4342" width="9.06640625" style="21"/>
    <col min="4343" max="4343" width="15.3984375" style="21" bestFit="1" customWidth="1"/>
    <col min="4344" max="4344" width="11.1328125" style="21" bestFit="1" customWidth="1"/>
    <col min="4345" max="4345" width="14.59765625" style="21" bestFit="1" customWidth="1"/>
    <col min="4346" max="4346" width="17.3984375" style="21" bestFit="1" customWidth="1"/>
    <col min="4347" max="4347" width="17.59765625" style="21" bestFit="1" customWidth="1"/>
    <col min="4348" max="4348" width="14.73046875" style="21" bestFit="1" customWidth="1"/>
    <col min="4349" max="4349" width="14.3984375" style="21" bestFit="1" customWidth="1"/>
    <col min="4350" max="4350" width="12.1328125" style="21" bestFit="1" customWidth="1"/>
    <col min="4351" max="4351" width="12.3984375" style="21" bestFit="1" customWidth="1"/>
    <col min="4352" max="4353" width="13.86328125" style="21" bestFit="1" customWidth="1"/>
    <col min="4354" max="4354" width="14.86328125" style="21" bestFit="1" customWidth="1"/>
    <col min="4355" max="4355" width="12.1328125" style="21" bestFit="1" customWidth="1"/>
    <col min="4356" max="4356" width="12.3984375" style="21" bestFit="1" customWidth="1"/>
    <col min="4357" max="4358" width="13.86328125" style="21" bestFit="1" customWidth="1"/>
    <col min="4359" max="4359" width="14.86328125" style="21" bestFit="1" customWidth="1"/>
    <col min="4360" max="4598" width="9.06640625" style="21"/>
    <col min="4599" max="4599" width="15.3984375" style="21" bestFit="1" customWidth="1"/>
    <col min="4600" max="4600" width="11.1328125" style="21" bestFit="1" customWidth="1"/>
    <col min="4601" max="4601" width="14.59765625" style="21" bestFit="1" customWidth="1"/>
    <col min="4602" max="4602" width="17.3984375" style="21" bestFit="1" customWidth="1"/>
    <col min="4603" max="4603" width="17.59765625" style="21" bestFit="1" customWidth="1"/>
    <col min="4604" max="4604" width="14.73046875" style="21" bestFit="1" customWidth="1"/>
    <col min="4605" max="4605" width="14.3984375" style="21" bestFit="1" customWidth="1"/>
    <col min="4606" max="4606" width="12.1328125" style="21" bestFit="1" customWidth="1"/>
    <col min="4607" max="4607" width="12.3984375" style="21" bestFit="1" customWidth="1"/>
    <col min="4608" max="4609" width="13.86328125" style="21" bestFit="1" customWidth="1"/>
    <col min="4610" max="4610" width="14.86328125" style="21" bestFit="1" customWidth="1"/>
    <col min="4611" max="4611" width="12.1328125" style="21" bestFit="1" customWidth="1"/>
    <col min="4612" max="4612" width="12.3984375" style="21" bestFit="1" customWidth="1"/>
    <col min="4613" max="4614" width="13.86328125" style="21" bestFit="1" customWidth="1"/>
    <col min="4615" max="4615" width="14.86328125" style="21" bestFit="1" customWidth="1"/>
    <col min="4616" max="4854" width="9.06640625" style="21"/>
    <col min="4855" max="4855" width="15.3984375" style="21" bestFit="1" customWidth="1"/>
    <col min="4856" max="4856" width="11.1328125" style="21" bestFit="1" customWidth="1"/>
    <col min="4857" max="4857" width="14.59765625" style="21" bestFit="1" customWidth="1"/>
    <col min="4858" max="4858" width="17.3984375" style="21" bestFit="1" customWidth="1"/>
    <col min="4859" max="4859" width="17.59765625" style="21" bestFit="1" customWidth="1"/>
    <col min="4860" max="4860" width="14.73046875" style="21" bestFit="1" customWidth="1"/>
    <col min="4861" max="4861" width="14.3984375" style="21" bestFit="1" customWidth="1"/>
    <col min="4862" max="4862" width="12.1328125" style="21" bestFit="1" customWidth="1"/>
    <col min="4863" max="4863" width="12.3984375" style="21" bestFit="1" customWidth="1"/>
    <col min="4864" max="4865" width="13.86328125" style="21" bestFit="1" customWidth="1"/>
    <col min="4866" max="4866" width="14.86328125" style="21" bestFit="1" customWidth="1"/>
    <col min="4867" max="4867" width="12.1328125" style="21" bestFit="1" customWidth="1"/>
    <col min="4868" max="4868" width="12.3984375" style="21" bestFit="1" customWidth="1"/>
    <col min="4869" max="4870" width="13.86328125" style="21" bestFit="1" customWidth="1"/>
    <col min="4871" max="4871" width="14.86328125" style="21" bestFit="1" customWidth="1"/>
    <col min="4872" max="5110" width="9.06640625" style="21"/>
    <col min="5111" max="5111" width="15.3984375" style="21" bestFit="1" customWidth="1"/>
    <col min="5112" max="5112" width="11.1328125" style="21" bestFit="1" customWidth="1"/>
    <col min="5113" max="5113" width="14.59765625" style="21" bestFit="1" customWidth="1"/>
    <col min="5114" max="5114" width="17.3984375" style="21" bestFit="1" customWidth="1"/>
    <col min="5115" max="5115" width="17.59765625" style="21" bestFit="1" customWidth="1"/>
    <col min="5116" max="5116" width="14.73046875" style="21" bestFit="1" customWidth="1"/>
    <col min="5117" max="5117" width="14.3984375" style="21" bestFit="1" customWidth="1"/>
    <col min="5118" max="5118" width="12.1328125" style="21" bestFit="1" customWidth="1"/>
    <col min="5119" max="5119" width="12.3984375" style="21" bestFit="1" customWidth="1"/>
    <col min="5120" max="5121" width="13.86328125" style="21" bestFit="1" customWidth="1"/>
    <col min="5122" max="5122" width="14.86328125" style="21" bestFit="1" customWidth="1"/>
    <col min="5123" max="5123" width="12.1328125" style="21" bestFit="1" customWidth="1"/>
    <col min="5124" max="5124" width="12.3984375" style="21" bestFit="1" customWidth="1"/>
    <col min="5125" max="5126" width="13.86328125" style="21" bestFit="1" customWidth="1"/>
    <col min="5127" max="5127" width="14.86328125" style="21" bestFit="1" customWidth="1"/>
    <col min="5128" max="5366" width="9.06640625" style="21"/>
    <col min="5367" max="5367" width="15.3984375" style="21" bestFit="1" customWidth="1"/>
    <col min="5368" max="5368" width="11.1328125" style="21" bestFit="1" customWidth="1"/>
    <col min="5369" max="5369" width="14.59765625" style="21" bestFit="1" customWidth="1"/>
    <col min="5370" max="5370" width="17.3984375" style="21" bestFit="1" customWidth="1"/>
    <col min="5371" max="5371" width="17.59765625" style="21" bestFit="1" customWidth="1"/>
    <col min="5372" max="5372" width="14.73046875" style="21" bestFit="1" customWidth="1"/>
    <col min="5373" max="5373" width="14.3984375" style="21" bestFit="1" customWidth="1"/>
    <col min="5374" max="5374" width="12.1328125" style="21" bestFit="1" customWidth="1"/>
    <col min="5375" max="5375" width="12.3984375" style="21" bestFit="1" customWidth="1"/>
    <col min="5376" max="5377" width="13.86328125" style="21" bestFit="1" customWidth="1"/>
    <col min="5378" max="5378" width="14.86328125" style="21" bestFit="1" customWidth="1"/>
    <col min="5379" max="5379" width="12.1328125" style="21" bestFit="1" customWidth="1"/>
    <col min="5380" max="5380" width="12.3984375" style="21" bestFit="1" customWidth="1"/>
    <col min="5381" max="5382" width="13.86328125" style="21" bestFit="1" customWidth="1"/>
    <col min="5383" max="5383" width="14.86328125" style="21" bestFit="1" customWidth="1"/>
    <col min="5384" max="5622" width="9.06640625" style="21"/>
    <col min="5623" max="5623" width="15.3984375" style="21" bestFit="1" customWidth="1"/>
    <col min="5624" max="5624" width="11.1328125" style="21" bestFit="1" customWidth="1"/>
    <col min="5625" max="5625" width="14.59765625" style="21" bestFit="1" customWidth="1"/>
    <col min="5626" max="5626" width="17.3984375" style="21" bestFit="1" customWidth="1"/>
    <col min="5627" max="5627" width="17.59765625" style="21" bestFit="1" customWidth="1"/>
    <col min="5628" max="5628" width="14.73046875" style="21" bestFit="1" customWidth="1"/>
    <col min="5629" max="5629" width="14.3984375" style="21" bestFit="1" customWidth="1"/>
    <col min="5630" max="5630" width="12.1328125" style="21" bestFit="1" customWidth="1"/>
    <col min="5631" max="5631" width="12.3984375" style="21" bestFit="1" customWidth="1"/>
    <col min="5632" max="5633" width="13.86328125" style="21" bestFit="1" customWidth="1"/>
    <col min="5634" max="5634" width="14.86328125" style="21" bestFit="1" customWidth="1"/>
    <col min="5635" max="5635" width="12.1328125" style="21" bestFit="1" customWidth="1"/>
    <col min="5636" max="5636" width="12.3984375" style="21" bestFit="1" customWidth="1"/>
    <col min="5637" max="5638" width="13.86328125" style="21" bestFit="1" customWidth="1"/>
    <col min="5639" max="5639" width="14.86328125" style="21" bestFit="1" customWidth="1"/>
    <col min="5640" max="5878" width="9.06640625" style="21"/>
    <col min="5879" max="5879" width="15.3984375" style="21" bestFit="1" customWidth="1"/>
    <col min="5880" max="5880" width="11.1328125" style="21" bestFit="1" customWidth="1"/>
    <col min="5881" max="5881" width="14.59765625" style="21" bestFit="1" customWidth="1"/>
    <col min="5882" max="5882" width="17.3984375" style="21" bestFit="1" customWidth="1"/>
    <col min="5883" max="5883" width="17.59765625" style="21" bestFit="1" customWidth="1"/>
    <col min="5884" max="5884" width="14.73046875" style="21" bestFit="1" customWidth="1"/>
    <col min="5885" max="5885" width="14.3984375" style="21" bestFit="1" customWidth="1"/>
    <col min="5886" max="5886" width="12.1328125" style="21" bestFit="1" customWidth="1"/>
    <col min="5887" max="5887" width="12.3984375" style="21" bestFit="1" customWidth="1"/>
    <col min="5888" max="5889" width="13.86328125" style="21" bestFit="1" customWidth="1"/>
    <col min="5890" max="5890" width="14.86328125" style="21" bestFit="1" customWidth="1"/>
    <col min="5891" max="5891" width="12.1328125" style="21" bestFit="1" customWidth="1"/>
    <col min="5892" max="5892" width="12.3984375" style="21" bestFit="1" customWidth="1"/>
    <col min="5893" max="5894" width="13.86328125" style="21" bestFit="1" customWidth="1"/>
    <col min="5895" max="5895" width="14.86328125" style="21" bestFit="1" customWidth="1"/>
    <col min="5896" max="6134" width="9.06640625" style="21"/>
    <col min="6135" max="6135" width="15.3984375" style="21" bestFit="1" customWidth="1"/>
    <col min="6136" max="6136" width="11.1328125" style="21" bestFit="1" customWidth="1"/>
    <col min="6137" max="6137" width="14.59765625" style="21" bestFit="1" customWidth="1"/>
    <col min="6138" max="6138" width="17.3984375" style="21" bestFit="1" customWidth="1"/>
    <col min="6139" max="6139" width="17.59765625" style="21" bestFit="1" customWidth="1"/>
    <col min="6140" max="6140" width="14.73046875" style="21" bestFit="1" customWidth="1"/>
    <col min="6141" max="6141" width="14.3984375" style="21" bestFit="1" customWidth="1"/>
    <col min="6142" max="6142" width="12.1328125" style="21" bestFit="1" customWidth="1"/>
    <col min="6143" max="6143" width="12.3984375" style="21" bestFit="1" customWidth="1"/>
    <col min="6144" max="6145" width="13.86328125" style="21" bestFit="1" customWidth="1"/>
    <col min="6146" max="6146" width="14.86328125" style="21" bestFit="1" customWidth="1"/>
    <col min="6147" max="6147" width="12.1328125" style="21" bestFit="1" customWidth="1"/>
    <col min="6148" max="6148" width="12.3984375" style="21" bestFit="1" customWidth="1"/>
    <col min="6149" max="6150" width="13.86328125" style="21" bestFit="1" customWidth="1"/>
    <col min="6151" max="6151" width="14.86328125" style="21" bestFit="1" customWidth="1"/>
    <col min="6152" max="6390" width="9.06640625" style="21"/>
    <col min="6391" max="6391" width="15.3984375" style="21" bestFit="1" customWidth="1"/>
    <col min="6392" max="6392" width="11.1328125" style="21" bestFit="1" customWidth="1"/>
    <col min="6393" max="6393" width="14.59765625" style="21" bestFit="1" customWidth="1"/>
    <col min="6394" max="6394" width="17.3984375" style="21" bestFit="1" customWidth="1"/>
    <col min="6395" max="6395" width="17.59765625" style="21" bestFit="1" customWidth="1"/>
    <col min="6396" max="6396" width="14.73046875" style="21" bestFit="1" customWidth="1"/>
    <col min="6397" max="6397" width="14.3984375" style="21" bestFit="1" customWidth="1"/>
    <col min="6398" max="6398" width="12.1328125" style="21" bestFit="1" customWidth="1"/>
    <col min="6399" max="6399" width="12.3984375" style="21" bestFit="1" customWidth="1"/>
    <col min="6400" max="6401" width="13.86328125" style="21" bestFit="1" customWidth="1"/>
    <col min="6402" max="6402" width="14.86328125" style="21" bestFit="1" customWidth="1"/>
    <col min="6403" max="6403" width="12.1328125" style="21" bestFit="1" customWidth="1"/>
    <col min="6404" max="6404" width="12.3984375" style="21" bestFit="1" customWidth="1"/>
    <col min="6405" max="6406" width="13.86328125" style="21" bestFit="1" customWidth="1"/>
    <col min="6407" max="6407" width="14.86328125" style="21" bestFit="1" customWidth="1"/>
    <col min="6408" max="6646" width="9.06640625" style="21"/>
    <col min="6647" max="6647" width="15.3984375" style="21" bestFit="1" customWidth="1"/>
    <col min="6648" max="6648" width="11.1328125" style="21" bestFit="1" customWidth="1"/>
    <col min="6649" max="6649" width="14.59765625" style="21" bestFit="1" customWidth="1"/>
    <col min="6650" max="6650" width="17.3984375" style="21" bestFit="1" customWidth="1"/>
    <col min="6651" max="6651" width="17.59765625" style="21" bestFit="1" customWidth="1"/>
    <col min="6652" max="6652" width="14.73046875" style="21" bestFit="1" customWidth="1"/>
    <col min="6653" max="6653" width="14.3984375" style="21" bestFit="1" customWidth="1"/>
    <col min="6654" max="6654" width="12.1328125" style="21" bestFit="1" customWidth="1"/>
    <col min="6655" max="6655" width="12.3984375" style="21" bestFit="1" customWidth="1"/>
    <col min="6656" max="6657" width="13.86328125" style="21" bestFit="1" customWidth="1"/>
    <col min="6658" max="6658" width="14.86328125" style="21" bestFit="1" customWidth="1"/>
    <col min="6659" max="6659" width="12.1328125" style="21" bestFit="1" customWidth="1"/>
    <col min="6660" max="6660" width="12.3984375" style="21" bestFit="1" customWidth="1"/>
    <col min="6661" max="6662" width="13.86328125" style="21" bestFit="1" customWidth="1"/>
    <col min="6663" max="6663" width="14.86328125" style="21" bestFit="1" customWidth="1"/>
    <col min="6664" max="6902" width="9.06640625" style="21"/>
    <col min="6903" max="6903" width="15.3984375" style="21" bestFit="1" customWidth="1"/>
    <col min="6904" max="6904" width="11.1328125" style="21" bestFit="1" customWidth="1"/>
    <col min="6905" max="6905" width="14.59765625" style="21" bestFit="1" customWidth="1"/>
    <col min="6906" max="6906" width="17.3984375" style="21" bestFit="1" customWidth="1"/>
    <col min="6907" max="6907" width="17.59765625" style="21" bestFit="1" customWidth="1"/>
    <col min="6908" max="6908" width="14.73046875" style="21" bestFit="1" customWidth="1"/>
    <col min="6909" max="6909" width="14.3984375" style="21" bestFit="1" customWidth="1"/>
    <col min="6910" max="6910" width="12.1328125" style="21" bestFit="1" customWidth="1"/>
    <col min="6911" max="6911" width="12.3984375" style="21" bestFit="1" customWidth="1"/>
    <col min="6912" max="6913" width="13.86328125" style="21" bestFit="1" customWidth="1"/>
    <col min="6914" max="6914" width="14.86328125" style="21" bestFit="1" customWidth="1"/>
    <col min="6915" max="6915" width="12.1328125" style="21" bestFit="1" customWidth="1"/>
    <col min="6916" max="6916" width="12.3984375" style="21" bestFit="1" customWidth="1"/>
    <col min="6917" max="6918" width="13.86328125" style="21" bestFit="1" customWidth="1"/>
    <col min="6919" max="6919" width="14.86328125" style="21" bestFit="1" customWidth="1"/>
    <col min="6920" max="7158" width="9.06640625" style="21"/>
    <col min="7159" max="7159" width="15.3984375" style="21" bestFit="1" customWidth="1"/>
    <col min="7160" max="7160" width="11.1328125" style="21" bestFit="1" customWidth="1"/>
    <col min="7161" max="7161" width="14.59765625" style="21" bestFit="1" customWidth="1"/>
    <col min="7162" max="7162" width="17.3984375" style="21" bestFit="1" customWidth="1"/>
    <col min="7163" max="7163" width="17.59765625" style="21" bestFit="1" customWidth="1"/>
    <col min="7164" max="7164" width="14.73046875" style="21" bestFit="1" customWidth="1"/>
    <col min="7165" max="7165" width="14.3984375" style="21" bestFit="1" customWidth="1"/>
    <col min="7166" max="7166" width="12.1328125" style="21" bestFit="1" customWidth="1"/>
    <col min="7167" max="7167" width="12.3984375" style="21" bestFit="1" customWidth="1"/>
    <col min="7168" max="7169" width="13.86328125" style="21" bestFit="1" customWidth="1"/>
    <col min="7170" max="7170" width="14.86328125" style="21" bestFit="1" customWidth="1"/>
    <col min="7171" max="7171" width="12.1328125" style="21" bestFit="1" customWidth="1"/>
    <col min="7172" max="7172" width="12.3984375" style="21" bestFit="1" customWidth="1"/>
    <col min="7173" max="7174" width="13.86328125" style="21" bestFit="1" customWidth="1"/>
    <col min="7175" max="7175" width="14.86328125" style="21" bestFit="1" customWidth="1"/>
    <col min="7176" max="7414" width="9.06640625" style="21"/>
    <col min="7415" max="7415" width="15.3984375" style="21" bestFit="1" customWidth="1"/>
    <col min="7416" max="7416" width="11.1328125" style="21" bestFit="1" customWidth="1"/>
    <col min="7417" max="7417" width="14.59765625" style="21" bestFit="1" customWidth="1"/>
    <col min="7418" max="7418" width="17.3984375" style="21" bestFit="1" customWidth="1"/>
    <col min="7419" max="7419" width="17.59765625" style="21" bestFit="1" customWidth="1"/>
    <col min="7420" max="7420" width="14.73046875" style="21" bestFit="1" customWidth="1"/>
    <col min="7421" max="7421" width="14.3984375" style="21" bestFit="1" customWidth="1"/>
    <col min="7422" max="7422" width="12.1328125" style="21" bestFit="1" customWidth="1"/>
    <col min="7423" max="7423" width="12.3984375" style="21" bestFit="1" customWidth="1"/>
    <col min="7424" max="7425" width="13.86328125" style="21" bestFit="1" customWidth="1"/>
    <col min="7426" max="7426" width="14.86328125" style="21" bestFit="1" customWidth="1"/>
    <col min="7427" max="7427" width="12.1328125" style="21" bestFit="1" customWidth="1"/>
    <col min="7428" max="7428" width="12.3984375" style="21" bestFit="1" customWidth="1"/>
    <col min="7429" max="7430" width="13.86328125" style="21" bestFit="1" customWidth="1"/>
    <col min="7431" max="7431" width="14.86328125" style="21" bestFit="1" customWidth="1"/>
    <col min="7432" max="7670" width="9.06640625" style="21"/>
    <col min="7671" max="7671" width="15.3984375" style="21" bestFit="1" customWidth="1"/>
    <col min="7672" max="7672" width="11.1328125" style="21" bestFit="1" customWidth="1"/>
    <col min="7673" max="7673" width="14.59765625" style="21" bestFit="1" customWidth="1"/>
    <col min="7674" max="7674" width="17.3984375" style="21" bestFit="1" customWidth="1"/>
    <col min="7675" max="7675" width="17.59765625" style="21" bestFit="1" customWidth="1"/>
    <col min="7676" max="7676" width="14.73046875" style="21" bestFit="1" customWidth="1"/>
    <col min="7677" max="7677" width="14.3984375" style="21" bestFit="1" customWidth="1"/>
    <col min="7678" max="7678" width="12.1328125" style="21" bestFit="1" customWidth="1"/>
    <col min="7679" max="7679" width="12.3984375" style="21" bestFit="1" customWidth="1"/>
    <col min="7680" max="7681" width="13.86328125" style="21" bestFit="1" customWidth="1"/>
    <col min="7682" max="7682" width="14.86328125" style="21" bestFit="1" customWidth="1"/>
    <col min="7683" max="7683" width="12.1328125" style="21" bestFit="1" customWidth="1"/>
    <col min="7684" max="7684" width="12.3984375" style="21" bestFit="1" customWidth="1"/>
    <col min="7685" max="7686" width="13.86328125" style="21" bestFit="1" customWidth="1"/>
    <col min="7687" max="7687" width="14.86328125" style="21" bestFit="1" customWidth="1"/>
    <col min="7688" max="7926" width="9.06640625" style="21"/>
    <col min="7927" max="7927" width="15.3984375" style="21" bestFit="1" customWidth="1"/>
    <col min="7928" max="7928" width="11.1328125" style="21" bestFit="1" customWidth="1"/>
    <col min="7929" max="7929" width="14.59765625" style="21" bestFit="1" customWidth="1"/>
    <col min="7930" max="7930" width="17.3984375" style="21" bestFit="1" customWidth="1"/>
    <col min="7931" max="7931" width="17.59765625" style="21" bestFit="1" customWidth="1"/>
    <col min="7932" max="7932" width="14.73046875" style="21" bestFit="1" customWidth="1"/>
    <col min="7933" max="7933" width="14.3984375" style="21" bestFit="1" customWidth="1"/>
    <col min="7934" max="7934" width="12.1328125" style="21" bestFit="1" customWidth="1"/>
    <col min="7935" max="7935" width="12.3984375" style="21" bestFit="1" customWidth="1"/>
    <col min="7936" max="7937" width="13.86328125" style="21" bestFit="1" customWidth="1"/>
    <col min="7938" max="7938" width="14.86328125" style="21" bestFit="1" customWidth="1"/>
    <col min="7939" max="7939" width="12.1328125" style="21" bestFit="1" customWidth="1"/>
    <col min="7940" max="7940" width="12.3984375" style="21" bestFit="1" customWidth="1"/>
    <col min="7941" max="7942" width="13.86328125" style="21" bestFit="1" customWidth="1"/>
    <col min="7943" max="7943" width="14.86328125" style="21" bestFit="1" customWidth="1"/>
    <col min="7944" max="8182" width="9.06640625" style="21"/>
    <col min="8183" max="8183" width="15.3984375" style="21" bestFit="1" customWidth="1"/>
    <col min="8184" max="8184" width="11.1328125" style="21" bestFit="1" customWidth="1"/>
    <col min="8185" max="8185" width="14.59765625" style="21" bestFit="1" customWidth="1"/>
    <col min="8186" max="8186" width="17.3984375" style="21" bestFit="1" customWidth="1"/>
    <col min="8187" max="8187" width="17.59765625" style="21" bestFit="1" customWidth="1"/>
    <col min="8188" max="8188" width="14.73046875" style="21" bestFit="1" customWidth="1"/>
    <col min="8189" max="8189" width="14.3984375" style="21" bestFit="1" customWidth="1"/>
    <col min="8190" max="8190" width="12.1328125" style="21" bestFit="1" customWidth="1"/>
    <col min="8191" max="8191" width="12.3984375" style="21" bestFit="1" customWidth="1"/>
    <col min="8192" max="8193" width="13.86328125" style="21" bestFit="1" customWidth="1"/>
    <col min="8194" max="8194" width="14.86328125" style="21" bestFit="1" customWidth="1"/>
    <col min="8195" max="8195" width="12.1328125" style="21" bestFit="1" customWidth="1"/>
    <col min="8196" max="8196" width="12.3984375" style="21" bestFit="1" customWidth="1"/>
    <col min="8197" max="8198" width="13.86328125" style="21" bestFit="1" customWidth="1"/>
    <col min="8199" max="8199" width="14.86328125" style="21" bestFit="1" customWidth="1"/>
    <col min="8200" max="8438" width="9.06640625" style="21"/>
    <col min="8439" max="8439" width="15.3984375" style="21" bestFit="1" customWidth="1"/>
    <col min="8440" max="8440" width="11.1328125" style="21" bestFit="1" customWidth="1"/>
    <col min="8441" max="8441" width="14.59765625" style="21" bestFit="1" customWidth="1"/>
    <col min="8442" max="8442" width="17.3984375" style="21" bestFit="1" customWidth="1"/>
    <col min="8443" max="8443" width="17.59765625" style="21" bestFit="1" customWidth="1"/>
    <col min="8444" max="8444" width="14.73046875" style="21" bestFit="1" customWidth="1"/>
    <col min="8445" max="8445" width="14.3984375" style="21" bestFit="1" customWidth="1"/>
    <col min="8446" max="8446" width="12.1328125" style="21" bestFit="1" customWidth="1"/>
    <col min="8447" max="8447" width="12.3984375" style="21" bestFit="1" customWidth="1"/>
    <col min="8448" max="8449" width="13.86328125" style="21" bestFit="1" customWidth="1"/>
    <col min="8450" max="8450" width="14.86328125" style="21" bestFit="1" customWidth="1"/>
    <col min="8451" max="8451" width="12.1328125" style="21" bestFit="1" customWidth="1"/>
    <col min="8452" max="8452" width="12.3984375" style="21" bestFit="1" customWidth="1"/>
    <col min="8453" max="8454" width="13.86328125" style="21" bestFit="1" customWidth="1"/>
    <col min="8455" max="8455" width="14.86328125" style="21" bestFit="1" customWidth="1"/>
    <col min="8456" max="8694" width="9.06640625" style="21"/>
    <col min="8695" max="8695" width="15.3984375" style="21" bestFit="1" customWidth="1"/>
    <col min="8696" max="8696" width="11.1328125" style="21" bestFit="1" customWidth="1"/>
    <col min="8697" max="8697" width="14.59765625" style="21" bestFit="1" customWidth="1"/>
    <col min="8698" max="8698" width="17.3984375" style="21" bestFit="1" customWidth="1"/>
    <col min="8699" max="8699" width="17.59765625" style="21" bestFit="1" customWidth="1"/>
    <col min="8700" max="8700" width="14.73046875" style="21" bestFit="1" customWidth="1"/>
    <col min="8701" max="8701" width="14.3984375" style="21" bestFit="1" customWidth="1"/>
    <col min="8702" max="8702" width="12.1328125" style="21" bestFit="1" customWidth="1"/>
    <col min="8703" max="8703" width="12.3984375" style="21" bestFit="1" customWidth="1"/>
    <col min="8704" max="8705" width="13.86328125" style="21" bestFit="1" customWidth="1"/>
    <col min="8706" max="8706" width="14.86328125" style="21" bestFit="1" customWidth="1"/>
    <col min="8707" max="8707" width="12.1328125" style="21" bestFit="1" customWidth="1"/>
    <col min="8708" max="8708" width="12.3984375" style="21" bestFit="1" customWidth="1"/>
    <col min="8709" max="8710" width="13.86328125" style="21" bestFit="1" customWidth="1"/>
    <col min="8711" max="8711" width="14.86328125" style="21" bestFit="1" customWidth="1"/>
    <col min="8712" max="8950" width="9.06640625" style="21"/>
    <col min="8951" max="8951" width="15.3984375" style="21" bestFit="1" customWidth="1"/>
    <col min="8952" max="8952" width="11.1328125" style="21" bestFit="1" customWidth="1"/>
    <col min="8953" max="8953" width="14.59765625" style="21" bestFit="1" customWidth="1"/>
    <col min="8954" max="8954" width="17.3984375" style="21" bestFit="1" customWidth="1"/>
    <col min="8955" max="8955" width="17.59765625" style="21" bestFit="1" customWidth="1"/>
    <col min="8956" max="8956" width="14.73046875" style="21" bestFit="1" customWidth="1"/>
    <col min="8957" max="8957" width="14.3984375" style="21" bestFit="1" customWidth="1"/>
    <col min="8958" max="8958" width="12.1328125" style="21" bestFit="1" customWidth="1"/>
    <col min="8959" max="8959" width="12.3984375" style="21" bestFit="1" customWidth="1"/>
    <col min="8960" max="8961" width="13.86328125" style="21" bestFit="1" customWidth="1"/>
    <col min="8962" max="8962" width="14.86328125" style="21" bestFit="1" customWidth="1"/>
    <col min="8963" max="8963" width="12.1328125" style="21" bestFit="1" customWidth="1"/>
    <col min="8964" max="8964" width="12.3984375" style="21" bestFit="1" customWidth="1"/>
    <col min="8965" max="8966" width="13.86328125" style="21" bestFit="1" customWidth="1"/>
    <col min="8967" max="8967" width="14.86328125" style="21" bestFit="1" customWidth="1"/>
    <col min="8968" max="9206" width="9.06640625" style="21"/>
    <col min="9207" max="9207" width="15.3984375" style="21" bestFit="1" customWidth="1"/>
    <col min="9208" max="9208" width="11.1328125" style="21" bestFit="1" customWidth="1"/>
    <col min="9209" max="9209" width="14.59765625" style="21" bestFit="1" customWidth="1"/>
    <col min="9210" max="9210" width="17.3984375" style="21" bestFit="1" customWidth="1"/>
    <col min="9211" max="9211" width="17.59765625" style="21" bestFit="1" customWidth="1"/>
    <col min="9212" max="9212" width="14.73046875" style="21" bestFit="1" customWidth="1"/>
    <col min="9213" max="9213" width="14.3984375" style="21" bestFit="1" customWidth="1"/>
    <col min="9214" max="9214" width="12.1328125" style="21" bestFit="1" customWidth="1"/>
    <col min="9215" max="9215" width="12.3984375" style="21" bestFit="1" customWidth="1"/>
    <col min="9216" max="9217" width="13.86328125" style="21" bestFit="1" customWidth="1"/>
    <col min="9218" max="9218" width="14.86328125" style="21" bestFit="1" customWidth="1"/>
    <col min="9219" max="9219" width="12.1328125" style="21" bestFit="1" customWidth="1"/>
    <col min="9220" max="9220" width="12.3984375" style="21" bestFit="1" customWidth="1"/>
    <col min="9221" max="9222" width="13.86328125" style="21" bestFit="1" customWidth="1"/>
    <col min="9223" max="9223" width="14.86328125" style="21" bestFit="1" customWidth="1"/>
    <col min="9224" max="9462" width="9.06640625" style="21"/>
    <col min="9463" max="9463" width="15.3984375" style="21" bestFit="1" customWidth="1"/>
    <col min="9464" max="9464" width="11.1328125" style="21" bestFit="1" customWidth="1"/>
    <col min="9465" max="9465" width="14.59765625" style="21" bestFit="1" customWidth="1"/>
    <col min="9466" max="9466" width="17.3984375" style="21" bestFit="1" customWidth="1"/>
    <col min="9467" max="9467" width="17.59765625" style="21" bestFit="1" customWidth="1"/>
    <col min="9468" max="9468" width="14.73046875" style="21" bestFit="1" customWidth="1"/>
    <col min="9469" max="9469" width="14.3984375" style="21" bestFit="1" customWidth="1"/>
    <col min="9470" max="9470" width="12.1328125" style="21" bestFit="1" customWidth="1"/>
    <col min="9471" max="9471" width="12.3984375" style="21" bestFit="1" customWidth="1"/>
    <col min="9472" max="9473" width="13.86328125" style="21" bestFit="1" customWidth="1"/>
    <col min="9474" max="9474" width="14.86328125" style="21" bestFit="1" customWidth="1"/>
    <col min="9475" max="9475" width="12.1328125" style="21" bestFit="1" customWidth="1"/>
    <col min="9476" max="9476" width="12.3984375" style="21" bestFit="1" customWidth="1"/>
    <col min="9477" max="9478" width="13.86328125" style="21" bestFit="1" customWidth="1"/>
    <col min="9479" max="9479" width="14.86328125" style="21" bestFit="1" customWidth="1"/>
    <col min="9480" max="9718" width="9.06640625" style="21"/>
    <col min="9719" max="9719" width="15.3984375" style="21" bestFit="1" customWidth="1"/>
    <col min="9720" max="9720" width="11.1328125" style="21" bestFit="1" customWidth="1"/>
    <col min="9721" max="9721" width="14.59765625" style="21" bestFit="1" customWidth="1"/>
    <col min="9722" max="9722" width="17.3984375" style="21" bestFit="1" customWidth="1"/>
    <col min="9723" max="9723" width="17.59765625" style="21" bestFit="1" customWidth="1"/>
    <col min="9724" max="9724" width="14.73046875" style="21" bestFit="1" customWidth="1"/>
    <col min="9725" max="9725" width="14.3984375" style="21" bestFit="1" customWidth="1"/>
    <col min="9726" max="9726" width="12.1328125" style="21" bestFit="1" customWidth="1"/>
    <col min="9727" max="9727" width="12.3984375" style="21" bestFit="1" customWidth="1"/>
    <col min="9728" max="9729" width="13.86328125" style="21" bestFit="1" customWidth="1"/>
    <col min="9730" max="9730" width="14.86328125" style="21" bestFit="1" customWidth="1"/>
    <col min="9731" max="9731" width="12.1328125" style="21" bestFit="1" customWidth="1"/>
    <col min="9732" max="9732" width="12.3984375" style="21" bestFit="1" customWidth="1"/>
    <col min="9733" max="9734" width="13.86328125" style="21" bestFit="1" customWidth="1"/>
    <col min="9735" max="9735" width="14.86328125" style="21" bestFit="1" customWidth="1"/>
    <col min="9736" max="9974" width="9.06640625" style="21"/>
    <col min="9975" max="9975" width="15.3984375" style="21" bestFit="1" customWidth="1"/>
    <col min="9976" max="9976" width="11.1328125" style="21" bestFit="1" customWidth="1"/>
    <col min="9977" max="9977" width="14.59765625" style="21" bestFit="1" customWidth="1"/>
    <col min="9978" max="9978" width="17.3984375" style="21" bestFit="1" customWidth="1"/>
    <col min="9979" max="9979" width="17.59765625" style="21" bestFit="1" customWidth="1"/>
    <col min="9980" max="9980" width="14.73046875" style="21" bestFit="1" customWidth="1"/>
    <col min="9981" max="9981" width="14.3984375" style="21" bestFit="1" customWidth="1"/>
    <col min="9982" max="9982" width="12.1328125" style="21" bestFit="1" customWidth="1"/>
    <col min="9983" max="9983" width="12.3984375" style="21" bestFit="1" customWidth="1"/>
    <col min="9984" max="9985" width="13.86328125" style="21" bestFit="1" customWidth="1"/>
    <col min="9986" max="9986" width="14.86328125" style="21" bestFit="1" customWidth="1"/>
    <col min="9987" max="9987" width="12.1328125" style="21" bestFit="1" customWidth="1"/>
    <col min="9988" max="9988" width="12.3984375" style="21" bestFit="1" customWidth="1"/>
    <col min="9989" max="9990" width="13.86328125" style="21" bestFit="1" customWidth="1"/>
    <col min="9991" max="9991" width="14.86328125" style="21" bestFit="1" customWidth="1"/>
    <col min="9992" max="10230" width="9.06640625" style="21"/>
    <col min="10231" max="10231" width="15.3984375" style="21" bestFit="1" customWidth="1"/>
    <col min="10232" max="10232" width="11.1328125" style="21" bestFit="1" customWidth="1"/>
    <col min="10233" max="10233" width="14.59765625" style="21" bestFit="1" customWidth="1"/>
    <col min="10234" max="10234" width="17.3984375" style="21" bestFit="1" customWidth="1"/>
    <col min="10235" max="10235" width="17.59765625" style="21" bestFit="1" customWidth="1"/>
    <col min="10236" max="10236" width="14.73046875" style="21" bestFit="1" customWidth="1"/>
    <col min="10237" max="10237" width="14.3984375" style="21" bestFit="1" customWidth="1"/>
    <col min="10238" max="10238" width="12.1328125" style="21" bestFit="1" customWidth="1"/>
    <col min="10239" max="10239" width="12.3984375" style="21" bestFit="1" customWidth="1"/>
    <col min="10240" max="10241" width="13.86328125" style="21" bestFit="1" customWidth="1"/>
    <col min="10242" max="10242" width="14.86328125" style="21" bestFit="1" customWidth="1"/>
    <col min="10243" max="10243" width="12.1328125" style="21" bestFit="1" customWidth="1"/>
    <col min="10244" max="10244" width="12.3984375" style="21" bestFit="1" customWidth="1"/>
    <col min="10245" max="10246" width="13.86328125" style="21" bestFit="1" customWidth="1"/>
    <col min="10247" max="10247" width="14.86328125" style="21" bestFit="1" customWidth="1"/>
    <col min="10248" max="10486" width="9.06640625" style="21"/>
    <col min="10487" max="10487" width="15.3984375" style="21" bestFit="1" customWidth="1"/>
    <col min="10488" max="10488" width="11.1328125" style="21" bestFit="1" customWidth="1"/>
    <col min="10489" max="10489" width="14.59765625" style="21" bestFit="1" customWidth="1"/>
    <col min="10490" max="10490" width="17.3984375" style="21" bestFit="1" customWidth="1"/>
    <col min="10491" max="10491" width="17.59765625" style="21" bestFit="1" customWidth="1"/>
    <col min="10492" max="10492" width="14.73046875" style="21" bestFit="1" customWidth="1"/>
    <col min="10493" max="10493" width="14.3984375" style="21" bestFit="1" customWidth="1"/>
    <col min="10494" max="10494" width="12.1328125" style="21" bestFit="1" customWidth="1"/>
    <col min="10495" max="10495" width="12.3984375" style="21" bestFit="1" customWidth="1"/>
    <col min="10496" max="10497" width="13.86328125" style="21" bestFit="1" customWidth="1"/>
    <col min="10498" max="10498" width="14.86328125" style="21" bestFit="1" customWidth="1"/>
    <col min="10499" max="10499" width="12.1328125" style="21" bestFit="1" customWidth="1"/>
    <col min="10500" max="10500" width="12.3984375" style="21" bestFit="1" customWidth="1"/>
    <col min="10501" max="10502" width="13.86328125" style="21" bestFit="1" customWidth="1"/>
    <col min="10503" max="10503" width="14.86328125" style="21" bestFit="1" customWidth="1"/>
    <col min="10504" max="10742" width="9.06640625" style="21"/>
    <col min="10743" max="10743" width="15.3984375" style="21" bestFit="1" customWidth="1"/>
    <col min="10744" max="10744" width="11.1328125" style="21" bestFit="1" customWidth="1"/>
    <col min="10745" max="10745" width="14.59765625" style="21" bestFit="1" customWidth="1"/>
    <col min="10746" max="10746" width="17.3984375" style="21" bestFit="1" customWidth="1"/>
    <col min="10747" max="10747" width="17.59765625" style="21" bestFit="1" customWidth="1"/>
    <col min="10748" max="10748" width="14.73046875" style="21" bestFit="1" customWidth="1"/>
    <col min="10749" max="10749" width="14.3984375" style="21" bestFit="1" customWidth="1"/>
    <col min="10750" max="10750" width="12.1328125" style="21" bestFit="1" customWidth="1"/>
    <col min="10751" max="10751" width="12.3984375" style="21" bestFit="1" customWidth="1"/>
    <col min="10752" max="10753" width="13.86328125" style="21" bestFit="1" customWidth="1"/>
    <col min="10754" max="10754" width="14.86328125" style="21" bestFit="1" customWidth="1"/>
    <col min="10755" max="10755" width="12.1328125" style="21" bestFit="1" customWidth="1"/>
    <col min="10756" max="10756" width="12.3984375" style="21" bestFit="1" customWidth="1"/>
    <col min="10757" max="10758" width="13.86328125" style="21" bestFit="1" customWidth="1"/>
    <col min="10759" max="10759" width="14.86328125" style="21" bestFit="1" customWidth="1"/>
    <col min="10760" max="10998" width="9.06640625" style="21"/>
    <col min="10999" max="10999" width="15.3984375" style="21" bestFit="1" customWidth="1"/>
    <col min="11000" max="11000" width="11.1328125" style="21" bestFit="1" customWidth="1"/>
    <col min="11001" max="11001" width="14.59765625" style="21" bestFit="1" customWidth="1"/>
    <col min="11002" max="11002" width="17.3984375" style="21" bestFit="1" customWidth="1"/>
    <col min="11003" max="11003" width="17.59765625" style="21" bestFit="1" customWidth="1"/>
    <col min="11004" max="11004" width="14.73046875" style="21" bestFit="1" customWidth="1"/>
    <col min="11005" max="11005" width="14.3984375" style="21" bestFit="1" customWidth="1"/>
    <col min="11006" max="11006" width="12.1328125" style="21" bestFit="1" customWidth="1"/>
    <col min="11007" max="11007" width="12.3984375" style="21" bestFit="1" customWidth="1"/>
    <col min="11008" max="11009" width="13.86328125" style="21" bestFit="1" customWidth="1"/>
    <col min="11010" max="11010" width="14.86328125" style="21" bestFit="1" customWidth="1"/>
    <col min="11011" max="11011" width="12.1328125" style="21" bestFit="1" customWidth="1"/>
    <col min="11012" max="11012" width="12.3984375" style="21" bestFit="1" customWidth="1"/>
    <col min="11013" max="11014" width="13.86328125" style="21" bestFit="1" customWidth="1"/>
    <col min="11015" max="11015" width="14.86328125" style="21" bestFit="1" customWidth="1"/>
    <col min="11016" max="11254" width="9.06640625" style="21"/>
    <col min="11255" max="11255" width="15.3984375" style="21" bestFit="1" customWidth="1"/>
    <col min="11256" max="11256" width="11.1328125" style="21" bestFit="1" customWidth="1"/>
    <col min="11257" max="11257" width="14.59765625" style="21" bestFit="1" customWidth="1"/>
    <col min="11258" max="11258" width="17.3984375" style="21" bestFit="1" customWidth="1"/>
    <col min="11259" max="11259" width="17.59765625" style="21" bestFit="1" customWidth="1"/>
    <col min="11260" max="11260" width="14.73046875" style="21" bestFit="1" customWidth="1"/>
    <col min="11261" max="11261" width="14.3984375" style="21" bestFit="1" customWidth="1"/>
    <col min="11262" max="11262" width="12.1328125" style="21" bestFit="1" customWidth="1"/>
    <col min="11263" max="11263" width="12.3984375" style="21" bestFit="1" customWidth="1"/>
    <col min="11264" max="11265" width="13.86328125" style="21" bestFit="1" customWidth="1"/>
    <col min="11266" max="11266" width="14.86328125" style="21" bestFit="1" customWidth="1"/>
    <col min="11267" max="11267" width="12.1328125" style="21" bestFit="1" customWidth="1"/>
    <col min="11268" max="11268" width="12.3984375" style="21" bestFit="1" customWidth="1"/>
    <col min="11269" max="11270" width="13.86328125" style="21" bestFit="1" customWidth="1"/>
    <col min="11271" max="11271" width="14.86328125" style="21" bestFit="1" customWidth="1"/>
    <col min="11272" max="11510" width="9.06640625" style="21"/>
    <col min="11511" max="11511" width="15.3984375" style="21" bestFit="1" customWidth="1"/>
    <col min="11512" max="11512" width="11.1328125" style="21" bestFit="1" customWidth="1"/>
    <col min="11513" max="11513" width="14.59765625" style="21" bestFit="1" customWidth="1"/>
    <col min="11514" max="11514" width="17.3984375" style="21" bestFit="1" customWidth="1"/>
    <col min="11515" max="11515" width="17.59765625" style="21" bestFit="1" customWidth="1"/>
    <col min="11516" max="11516" width="14.73046875" style="21" bestFit="1" customWidth="1"/>
    <col min="11517" max="11517" width="14.3984375" style="21" bestFit="1" customWidth="1"/>
    <col min="11518" max="11518" width="12.1328125" style="21" bestFit="1" customWidth="1"/>
    <col min="11519" max="11519" width="12.3984375" style="21" bestFit="1" customWidth="1"/>
    <col min="11520" max="11521" width="13.86328125" style="21" bestFit="1" customWidth="1"/>
    <col min="11522" max="11522" width="14.86328125" style="21" bestFit="1" customWidth="1"/>
    <col min="11523" max="11523" width="12.1328125" style="21" bestFit="1" customWidth="1"/>
    <col min="11524" max="11524" width="12.3984375" style="21" bestFit="1" customWidth="1"/>
    <col min="11525" max="11526" width="13.86328125" style="21" bestFit="1" customWidth="1"/>
    <col min="11527" max="11527" width="14.86328125" style="21" bestFit="1" customWidth="1"/>
    <col min="11528" max="11766" width="9.06640625" style="21"/>
    <col min="11767" max="11767" width="15.3984375" style="21" bestFit="1" customWidth="1"/>
    <col min="11768" max="11768" width="11.1328125" style="21" bestFit="1" customWidth="1"/>
    <col min="11769" max="11769" width="14.59765625" style="21" bestFit="1" customWidth="1"/>
    <col min="11770" max="11770" width="17.3984375" style="21" bestFit="1" customWidth="1"/>
    <col min="11771" max="11771" width="17.59765625" style="21" bestFit="1" customWidth="1"/>
    <col min="11772" max="11772" width="14.73046875" style="21" bestFit="1" customWidth="1"/>
    <col min="11773" max="11773" width="14.3984375" style="21" bestFit="1" customWidth="1"/>
    <col min="11774" max="11774" width="12.1328125" style="21" bestFit="1" customWidth="1"/>
    <col min="11775" max="11775" width="12.3984375" style="21" bestFit="1" customWidth="1"/>
    <col min="11776" max="11777" width="13.86328125" style="21" bestFit="1" customWidth="1"/>
    <col min="11778" max="11778" width="14.86328125" style="21" bestFit="1" customWidth="1"/>
    <col min="11779" max="11779" width="12.1328125" style="21" bestFit="1" customWidth="1"/>
    <col min="11780" max="11780" width="12.3984375" style="21" bestFit="1" customWidth="1"/>
    <col min="11781" max="11782" width="13.86328125" style="21" bestFit="1" customWidth="1"/>
    <col min="11783" max="11783" width="14.86328125" style="21" bestFit="1" customWidth="1"/>
    <col min="11784" max="12022" width="9.06640625" style="21"/>
    <col min="12023" max="12023" width="15.3984375" style="21" bestFit="1" customWidth="1"/>
    <col min="12024" max="12024" width="11.1328125" style="21" bestFit="1" customWidth="1"/>
    <col min="12025" max="12025" width="14.59765625" style="21" bestFit="1" customWidth="1"/>
    <col min="12026" max="12026" width="17.3984375" style="21" bestFit="1" customWidth="1"/>
    <col min="12027" max="12027" width="17.59765625" style="21" bestFit="1" customWidth="1"/>
    <col min="12028" max="12028" width="14.73046875" style="21" bestFit="1" customWidth="1"/>
    <col min="12029" max="12029" width="14.3984375" style="21" bestFit="1" customWidth="1"/>
    <col min="12030" max="12030" width="12.1328125" style="21" bestFit="1" customWidth="1"/>
    <col min="12031" max="12031" width="12.3984375" style="21" bestFit="1" customWidth="1"/>
    <col min="12032" max="12033" width="13.86328125" style="21" bestFit="1" customWidth="1"/>
    <col min="12034" max="12034" width="14.86328125" style="21" bestFit="1" customWidth="1"/>
    <col min="12035" max="12035" width="12.1328125" style="21" bestFit="1" customWidth="1"/>
    <col min="12036" max="12036" width="12.3984375" style="21" bestFit="1" customWidth="1"/>
    <col min="12037" max="12038" width="13.86328125" style="21" bestFit="1" customWidth="1"/>
    <col min="12039" max="12039" width="14.86328125" style="21" bestFit="1" customWidth="1"/>
    <col min="12040" max="12278" width="9.06640625" style="21"/>
    <col min="12279" max="12279" width="15.3984375" style="21" bestFit="1" customWidth="1"/>
    <col min="12280" max="12280" width="11.1328125" style="21" bestFit="1" customWidth="1"/>
    <col min="12281" max="12281" width="14.59765625" style="21" bestFit="1" customWidth="1"/>
    <col min="12282" max="12282" width="17.3984375" style="21" bestFit="1" customWidth="1"/>
    <col min="12283" max="12283" width="17.59765625" style="21" bestFit="1" customWidth="1"/>
    <col min="12284" max="12284" width="14.73046875" style="21" bestFit="1" customWidth="1"/>
    <col min="12285" max="12285" width="14.3984375" style="21" bestFit="1" customWidth="1"/>
    <col min="12286" max="12286" width="12.1328125" style="21" bestFit="1" customWidth="1"/>
    <col min="12287" max="12287" width="12.3984375" style="21" bestFit="1" customWidth="1"/>
    <col min="12288" max="12289" width="13.86328125" style="21" bestFit="1" customWidth="1"/>
    <col min="12290" max="12290" width="14.86328125" style="21" bestFit="1" customWidth="1"/>
    <col min="12291" max="12291" width="12.1328125" style="21" bestFit="1" customWidth="1"/>
    <col min="12292" max="12292" width="12.3984375" style="21" bestFit="1" customWidth="1"/>
    <col min="12293" max="12294" width="13.86328125" style="21" bestFit="1" customWidth="1"/>
    <col min="12295" max="12295" width="14.86328125" style="21" bestFit="1" customWidth="1"/>
    <col min="12296" max="12534" width="9.06640625" style="21"/>
    <col min="12535" max="12535" width="15.3984375" style="21" bestFit="1" customWidth="1"/>
    <col min="12536" max="12536" width="11.1328125" style="21" bestFit="1" customWidth="1"/>
    <col min="12537" max="12537" width="14.59765625" style="21" bestFit="1" customWidth="1"/>
    <col min="12538" max="12538" width="17.3984375" style="21" bestFit="1" customWidth="1"/>
    <col min="12539" max="12539" width="17.59765625" style="21" bestFit="1" customWidth="1"/>
    <col min="12540" max="12540" width="14.73046875" style="21" bestFit="1" customWidth="1"/>
    <col min="12541" max="12541" width="14.3984375" style="21" bestFit="1" customWidth="1"/>
    <col min="12542" max="12542" width="12.1328125" style="21" bestFit="1" customWidth="1"/>
    <col min="12543" max="12543" width="12.3984375" style="21" bestFit="1" customWidth="1"/>
    <col min="12544" max="12545" width="13.86328125" style="21" bestFit="1" customWidth="1"/>
    <col min="12546" max="12546" width="14.86328125" style="21" bestFit="1" customWidth="1"/>
    <col min="12547" max="12547" width="12.1328125" style="21" bestFit="1" customWidth="1"/>
    <col min="12548" max="12548" width="12.3984375" style="21" bestFit="1" customWidth="1"/>
    <col min="12549" max="12550" width="13.86328125" style="21" bestFit="1" customWidth="1"/>
    <col min="12551" max="12551" width="14.86328125" style="21" bestFit="1" customWidth="1"/>
    <col min="12552" max="12790" width="9.06640625" style="21"/>
    <col min="12791" max="12791" width="15.3984375" style="21" bestFit="1" customWidth="1"/>
    <col min="12792" max="12792" width="11.1328125" style="21" bestFit="1" customWidth="1"/>
    <col min="12793" max="12793" width="14.59765625" style="21" bestFit="1" customWidth="1"/>
    <col min="12794" max="12794" width="17.3984375" style="21" bestFit="1" customWidth="1"/>
    <col min="12795" max="12795" width="17.59765625" style="21" bestFit="1" customWidth="1"/>
    <col min="12796" max="12796" width="14.73046875" style="21" bestFit="1" customWidth="1"/>
    <col min="12797" max="12797" width="14.3984375" style="21" bestFit="1" customWidth="1"/>
    <col min="12798" max="12798" width="12.1328125" style="21" bestFit="1" customWidth="1"/>
    <col min="12799" max="12799" width="12.3984375" style="21" bestFit="1" customWidth="1"/>
    <col min="12800" max="12801" width="13.86328125" style="21" bestFit="1" customWidth="1"/>
    <col min="12802" max="12802" width="14.86328125" style="21" bestFit="1" customWidth="1"/>
    <col min="12803" max="12803" width="12.1328125" style="21" bestFit="1" customWidth="1"/>
    <col min="12804" max="12804" width="12.3984375" style="21" bestFit="1" customWidth="1"/>
    <col min="12805" max="12806" width="13.86328125" style="21" bestFit="1" customWidth="1"/>
    <col min="12807" max="12807" width="14.86328125" style="21" bestFit="1" customWidth="1"/>
    <col min="12808" max="13046" width="9.06640625" style="21"/>
    <col min="13047" max="13047" width="15.3984375" style="21" bestFit="1" customWidth="1"/>
    <col min="13048" max="13048" width="11.1328125" style="21" bestFit="1" customWidth="1"/>
    <col min="13049" max="13049" width="14.59765625" style="21" bestFit="1" customWidth="1"/>
    <col min="13050" max="13050" width="17.3984375" style="21" bestFit="1" customWidth="1"/>
    <col min="13051" max="13051" width="17.59765625" style="21" bestFit="1" customWidth="1"/>
    <col min="13052" max="13052" width="14.73046875" style="21" bestFit="1" customWidth="1"/>
    <col min="13053" max="13053" width="14.3984375" style="21" bestFit="1" customWidth="1"/>
    <col min="13054" max="13054" width="12.1328125" style="21" bestFit="1" customWidth="1"/>
    <col min="13055" max="13055" width="12.3984375" style="21" bestFit="1" customWidth="1"/>
    <col min="13056" max="13057" width="13.86328125" style="21" bestFit="1" customWidth="1"/>
    <col min="13058" max="13058" width="14.86328125" style="21" bestFit="1" customWidth="1"/>
    <col min="13059" max="13059" width="12.1328125" style="21" bestFit="1" customWidth="1"/>
    <col min="13060" max="13060" width="12.3984375" style="21" bestFit="1" customWidth="1"/>
    <col min="13061" max="13062" width="13.86328125" style="21" bestFit="1" customWidth="1"/>
    <col min="13063" max="13063" width="14.86328125" style="21" bestFit="1" customWidth="1"/>
    <col min="13064" max="13302" width="9.06640625" style="21"/>
    <col min="13303" max="13303" width="15.3984375" style="21" bestFit="1" customWidth="1"/>
    <col min="13304" max="13304" width="11.1328125" style="21" bestFit="1" customWidth="1"/>
    <col min="13305" max="13305" width="14.59765625" style="21" bestFit="1" customWidth="1"/>
    <col min="13306" max="13306" width="17.3984375" style="21" bestFit="1" customWidth="1"/>
    <col min="13307" max="13307" width="17.59765625" style="21" bestFit="1" customWidth="1"/>
    <col min="13308" max="13308" width="14.73046875" style="21" bestFit="1" customWidth="1"/>
    <col min="13309" max="13309" width="14.3984375" style="21" bestFit="1" customWidth="1"/>
    <col min="13310" max="13310" width="12.1328125" style="21" bestFit="1" customWidth="1"/>
    <col min="13311" max="13311" width="12.3984375" style="21" bestFit="1" customWidth="1"/>
    <col min="13312" max="13313" width="13.86328125" style="21" bestFit="1" customWidth="1"/>
    <col min="13314" max="13314" width="14.86328125" style="21" bestFit="1" customWidth="1"/>
    <col min="13315" max="13315" width="12.1328125" style="21" bestFit="1" customWidth="1"/>
    <col min="13316" max="13316" width="12.3984375" style="21" bestFit="1" customWidth="1"/>
    <col min="13317" max="13318" width="13.86328125" style="21" bestFit="1" customWidth="1"/>
    <col min="13319" max="13319" width="14.86328125" style="21" bestFit="1" customWidth="1"/>
    <col min="13320" max="13558" width="9.06640625" style="21"/>
    <col min="13559" max="13559" width="15.3984375" style="21" bestFit="1" customWidth="1"/>
    <col min="13560" max="13560" width="11.1328125" style="21" bestFit="1" customWidth="1"/>
    <col min="13561" max="13561" width="14.59765625" style="21" bestFit="1" customWidth="1"/>
    <col min="13562" max="13562" width="17.3984375" style="21" bestFit="1" customWidth="1"/>
    <col min="13563" max="13563" width="17.59765625" style="21" bestFit="1" customWidth="1"/>
    <col min="13564" max="13564" width="14.73046875" style="21" bestFit="1" customWidth="1"/>
    <col min="13565" max="13565" width="14.3984375" style="21" bestFit="1" customWidth="1"/>
    <col min="13566" max="13566" width="12.1328125" style="21" bestFit="1" customWidth="1"/>
    <col min="13567" max="13567" width="12.3984375" style="21" bestFit="1" customWidth="1"/>
    <col min="13568" max="13569" width="13.86328125" style="21" bestFit="1" customWidth="1"/>
    <col min="13570" max="13570" width="14.86328125" style="21" bestFit="1" customWidth="1"/>
    <col min="13571" max="13571" width="12.1328125" style="21" bestFit="1" customWidth="1"/>
    <col min="13572" max="13572" width="12.3984375" style="21" bestFit="1" customWidth="1"/>
    <col min="13573" max="13574" width="13.86328125" style="21" bestFit="1" customWidth="1"/>
    <col min="13575" max="13575" width="14.86328125" style="21" bestFit="1" customWidth="1"/>
    <col min="13576" max="13814" width="9.06640625" style="21"/>
    <col min="13815" max="13815" width="15.3984375" style="21" bestFit="1" customWidth="1"/>
    <col min="13816" max="13816" width="11.1328125" style="21" bestFit="1" customWidth="1"/>
    <col min="13817" max="13817" width="14.59765625" style="21" bestFit="1" customWidth="1"/>
    <col min="13818" max="13818" width="17.3984375" style="21" bestFit="1" customWidth="1"/>
    <col min="13819" max="13819" width="17.59765625" style="21" bestFit="1" customWidth="1"/>
    <col min="13820" max="13820" width="14.73046875" style="21" bestFit="1" customWidth="1"/>
    <col min="13821" max="13821" width="14.3984375" style="21" bestFit="1" customWidth="1"/>
    <col min="13822" max="13822" width="12.1328125" style="21" bestFit="1" customWidth="1"/>
    <col min="13823" max="13823" width="12.3984375" style="21" bestFit="1" customWidth="1"/>
    <col min="13824" max="13825" width="13.86328125" style="21" bestFit="1" customWidth="1"/>
    <col min="13826" max="13826" width="14.86328125" style="21" bestFit="1" customWidth="1"/>
    <col min="13827" max="13827" width="12.1328125" style="21" bestFit="1" customWidth="1"/>
    <col min="13828" max="13828" width="12.3984375" style="21" bestFit="1" customWidth="1"/>
    <col min="13829" max="13830" width="13.86328125" style="21" bestFit="1" customWidth="1"/>
    <col min="13831" max="13831" width="14.86328125" style="21" bestFit="1" customWidth="1"/>
    <col min="13832" max="14070" width="9.06640625" style="21"/>
    <col min="14071" max="14071" width="15.3984375" style="21" bestFit="1" customWidth="1"/>
    <col min="14072" max="14072" width="11.1328125" style="21" bestFit="1" customWidth="1"/>
    <col min="14073" max="14073" width="14.59765625" style="21" bestFit="1" customWidth="1"/>
    <col min="14074" max="14074" width="17.3984375" style="21" bestFit="1" customWidth="1"/>
    <col min="14075" max="14075" width="17.59765625" style="21" bestFit="1" customWidth="1"/>
    <col min="14076" max="14076" width="14.73046875" style="21" bestFit="1" customWidth="1"/>
    <col min="14077" max="14077" width="14.3984375" style="21" bestFit="1" customWidth="1"/>
    <col min="14078" max="14078" width="12.1328125" style="21" bestFit="1" customWidth="1"/>
    <col min="14079" max="14079" width="12.3984375" style="21" bestFit="1" customWidth="1"/>
    <col min="14080" max="14081" width="13.86328125" style="21" bestFit="1" customWidth="1"/>
    <col min="14082" max="14082" width="14.86328125" style="21" bestFit="1" customWidth="1"/>
    <col min="14083" max="14083" width="12.1328125" style="21" bestFit="1" customWidth="1"/>
    <col min="14084" max="14084" width="12.3984375" style="21" bestFit="1" customWidth="1"/>
    <col min="14085" max="14086" width="13.86328125" style="21" bestFit="1" customWidth="1"/>
    <col min="14087" max="14087" width="14.86328125" style="21" bestFit="1" customWidth="1"/>
    <col min="14088" max="14326" width="9.06640625" style="21"/>
    <col min="14327" max="14327" width="15.3984375" style="21" bestFit="1" customWidth="1"/>
    <col min="14328" max="14328" width="11.1328125" style="21" bestFit="1" customWidth="1"/>
    <col min="14329" max="14329" width="14.59765625" style="21" bestFit="1" customWidth="1"/>
    <col min="14330" max="14330" width="17.3984375" style="21" bestFit="1" customWidth="1"/>
    <col min="14331" max="14331" width="17.59765625" style="21" bestFit="1" customWidth="1"/>
    <col min="14332" max="14332" width="14.73046875" style="21" bestFit="1" customWidth="1"/>
    <col min="14333" max="14333" width="14.3984375" style="21" bestFit="1" customWidth="1"/>
    <col min="14334" max="14334" width="12.1328125" style="21" bestFit="1" customWidth="1"/>
    <col min="14335" max="14335" width="12.3984375" style="21" bestFit="1" customWidth="1"/>
    <col min="14336" max="14337" width="13.86328125" style="21" bestFit="1" customWidth="1"/>
    <col min="14338" max="14338" width="14.86328125" style="21" bestFit="1" customWidth="1"/>
    <col min="14339" max="14339" width="12.1328125" style="21" bestFit="1" customWidth="1"/>
    <col min="14340" max="14340" width="12.3984375" style="21" bestFit="1" customWidth="1"/>
    <col min="14341" max="14342" width="13.86328125" style="21" bestFit="1" customWidth="1"/>
    <col min="14343" max="14343" width="14.86328125" style="21" bestFit="1" customWidth="1"/>
    <col min="14344" max="14582" width="9.06640625" style="21"/>
    <col min="14583" max="14583" width="15.3984375" style="21" bestFit="1" customWidth="1"/>
    <col min="14584" max="14584" width="11.1328125" style="21" bestFit="1" customWidth="1"/>
    <col min="14585" max="14585" width="14.59765625" style="21" bestFit="1" customWidth="1"/>
    <col min="14586" max="14586" width="17.3984375" style="21" bestFit="1" customWidth="1"/>
    <col min="14587" max="14587" width="17.59765625" style="21" bestFit="1" customWidth="1"/>
    <col min="14588" max="14588" width="14.73046875" style="21" bestFit="1" customWidth="1"/>
    <col min="14589" max="14589" width="14.3984375" style="21" bestFit="1" customWidth="1"/>
    <col min="14590" max="14590" width="12.1328125" style="21" bestFit="1" customWidth="1"/>
    <col min="14591" max="14591" width="12.3984375" style="21" bestFit="1" customWidth="1"/>
    <col min="14592" max="14593" width="13.86328125" style="21" bestFit="1" customWidth="1"/>
    <col min="14594" max="14594" width="14.86328125" style="21" bestFit="1" customWidth="1"/>
    <col min="14595" max="14595" width="12.1328125" style="21" bestFit="1" customWidth="1"/>
    <col min="14596" max="14596" width="12.3984375" style="21" bestFit="1" customWidth="1"/>
    <col min="14597" max="14598" width="13.86328125" style="21" bestFit="1" customWidth="1"/>
    <col min="14599" max="14599" width="14.86328125" style="21" bestFit="1" customWidth="1"/>
    <col min="14600" max="14838" width="9.06640625" style="21"/>
    <col min="14839" max="14839" width="15.3984375" style="21" bestFit="1" customWidth="1"/>
    <col min="14840" max="14840" width="11.1328125" style="21" bestFit="1" customWidth="1"/>
    <col min="14841" max="14841" width="14.59765625" style="21" bestFit="1" customWidth="1"/>
    <col min="14842" max="14842" width="17.3984375" style="21" bestFit="1" customWidth="1"/>
    <col min="14843" max="14843" width="17.59765625" style="21" bestFit="1" customWidth="1"/>
    <col min="14844" max="14844" width="14.73046875" style="21" bestFit="1" customWidth="1"/>
    <col min="14845" max="14845" width="14.3984375" style="21" bestFit="1" customWidth="1"/>
    <col min="14846" max="14846" width="12.1328125" style="21" bestFit="1" customWidth="1"/>
    <col min="14847" max="14847" width="12.3984375" style="21" bestFit="1" customWidth="1"/>
    <col min="14848" max="14849" width="13.86328125" style="21" bestFit="1" customWidth="1"/>
    <col min="14850" max="14850" width="14.86328125" style="21" bestFit="1" customWidth="1"/>
    <col min="14851" max="14851" width="12.1328125" style="21" bestFit="1" customWidth="1"/>
    <col min="14852" max="14852" width="12.3984375" style="21" bestFit="1" customWidth="1"/>
    <col min="14853" max="14854" width="13.86328125" style="21" bestFit="1" customWidth="1"/>
    <col min="14855" max="14855" width="14.86328125" style="21" bestFit="1" customWidth="1"/>
    <col min="14856" max="15094" width="9.06640625" style="21"/>
    <col min="15095" max="15095" width="15.3984375" style="21" bestFit="1" customWidth="1"/>
    <col min="15096" max="15096" width="11.1328125" style="21" bestFit="1" customWidth="1"/>
    <col min="15097" max="15097" width="14.59765625" style="21" bestFit="1" customWidth="1"/>
    <col min="15098" max="15098" width="17.3984375" style="21" bestFit="1" customWidth="1"/>
    <col min="15099" max="15099" width="17.59765625" style="21" bestFit="1" customWidth="1"/>
    <col min="15100" max="15100" width="14.73046875" style="21" bestFit="1" customWidth="1"/>
    <col min="15101" max="15101" width="14.3984375" style="21" bestFit="1" customWidth="1"/>
    <col min="15102" max="15102" width="12.1328125" style="21" bestFit="1" customWidth="1"/>
    <col min="15103" max="15103" width="12.3984375" style="21" bestFit="1" customWidth="1"/>
    <col min="15104" max="15105" width="13.86328125" style="21" bestFit="1" customWidth="1"/>
    <col min="15106" max="15106" width="14.86328125" style="21" bestFit="1" customWidth="1"/>
    <col min="15107" max="15107" width="12.1328125" style="21" bestFit="1" customWidth="1"/>
    <col min="15108" max="15108" width="12.3984375" style="21" bestFit="1" customWidth="1"/>
    <col min="15109" max="15110" width="13.86328125" style="21" bestFit="1" customWidth="1"/>
    <col min="15111" max="15111" width="14.86328125" style="21" bestFit="1" customWidth="1"/>
    <col min="15112" max="15350" width="9.06640625" style="21"/>
    <col min="15351" max="15351" width="15.3984375" style="21" bestFit="1" customWidth="1"/>
    <col min="15352" max="15352" width="11.1328125" style="21" bestFit="1" customWidth="1"/>
    <col min="15353" max="15353" width="14.59765625" style="21" bestFit="1" customWidth="1"/>
    <col min="15354" max="15354" width="17.3984375" style="21" bestFit="1" customWidth="1"/>
    <col min="15355" max="15355" width="17.59765625" style="21" bestFit="1" customWidth="1"/>
    <col min="15356" max="15356" width="14.73046875" style="21" bestFit="1" customWidth="1"/>
    <col min="15357" max="15357" width="14.3984375" style="21" bestFit="1" customWidth="1"/>
    <col min="15358" max="15358" width="12.1328125" style="21" bestFit="1" customWidth="1"/>
    <col min="15359" max="15359" width="12.3984375" style="21" bestFit="1" customWidth="1"/>
    <col min="15360" max="15361" width="13.86328125" style="21" bestFit="1" customWidth="1"/>
    <col min="15362" max="15362" width="14.86328125" style="21" bestFit="1" customWidth="1"/>
    <col min="15363" max="15363" width="12.1328125" style="21" bestFit="1" customWidth="1"/>
    <col min="15364" max="15364" width="12.3984375" style="21" bestFit="1" customWidth="1"/>
    <col min="15365" max="15366" width="13.86328125" style="21" bestFit="1" customWidth="1"/>
    <col min="15367" max="15367" width="14.86328125" style="21" bestFit="1" customWidth="1"/>
    <col min="15368" max="15606" width="9.06640625" style="21"/>
    <col min="15607" max="15607" width="15.3984375" style="21" bestFit="1" customWidth="1"/>
    <col min="15608" max="15608" width="11.1328125" style="21" bestFit="1" customWidth="1"/>
    <col min="15609" max="15609" width="14.59765625" style="21" bestFit="1" customWidth="1"/>
    <col min="15610" max="15610" width="17.3984375" style="21" bestFit="1" customWidth="1"/>
    <col min="15611" max="15611" width="17.59765625" style="21" bestFit="1" customWidth="1"/>
    <col min="15612" max="15612" width="14.73046875" style="21" bestFit="1" customWidth="1"/>
    <col min="15613" max="15613" width="14.3984375" style="21" bestFit="1" customWidth="1"/>
    <col min="15614" max="15614" width="12.1328125" style="21" bestFit="1" customWidth="1"/>
    <col min="15615" max="15615" width="12.3984375" style="21" bestFit="1" customWidth="1"/>
    <col min="15616" max="15617" width="13.86328125" style="21" bestFit="1" customWidth="1"/>
    <col min="15618" max="15618" width="14.86328125" style="21" bestFit="1" customWidth="1"/>
    <col min="15619" max="15619" width="12.1328125" style="21" bestFit="1" customWidth="1"/>
    <col min="15620" max="15620" width="12.3984375" style="21" bestFit="1" customWidth="1"/>
    <col min="15621" max="15622" width="13.86328125" style="21" bestFit="1" customWidth="1"/>
    <col min="15623" max="15623" width="14.86328125" style="21" bestFit="1" customWidth="1"/>
    <col min="15624" max="15862" width="9.06640625" style="21"/>
    <col min="15863" max="15863" width="15.3984375" style="21" bestFit="1" customWidth="1"/>
    <col min="15864" max="15864" width="11.1328125" style="21" bestFit="1" customWidth="1"/>
    <col min="15865" max="15865" width="14.59765625" style="21" bestFit="1" customWidth="1"/>
    <col min="15866" max="15866" width="17.3984375" style="21" bestFit="1" customWidth="1"/>
    <col min="15867" max="15867" width="17.59765625" style="21" bestFit="1" customWidth="1"/>
    <col min="15868" max="15868" width="14.73046875" style="21" bestFit="1" customWidth="1"/>
    <col min="15869" max="15869" width="14.3984375" style="21" bestFit="1" customWidth="1"/>
    <col min="15870" max="15870" width="12.1328125" style="21" bestFit="1" customWidth="1"/>
    <col min="15871" max="15871" width="12.3984375" style="21" bestFit="1" customWidth="1"/>
    <col min="15872" max="15873" width="13.86328125" style="21" bestFit="1" customWidth="1"/>
    <col min="15874" max="15874" width="14.86328125" style="21" bestFit="1" customWidth="1"/>
    <col min="15875" max="15875" width="12.1328125" style="21" bestFit="1" customWidth="1"/>
    <col min="15876" max="15876" width="12.3984375" style="21" bestFit="1" customWidth="1"/>
    <col min="15877" max="15878" width="13.86328125" style="21" bestFit="1" customWidth="1"/>
    <col min="15879" max="15879" width="14.86328125" style="21" bestFit="1" customWidth="1"/>
    <col min="15880" max="16118" width="9.06640625" style="21"/>
    <col min="16119" max="16119" width="15.3984375" style="21" bestFit="1" customWidth="1"/>
    <col min="16120" max="16120" width="11.1328125" style="21" bestFit="1" customWidth="1"/>
    <col min="16121" max="16121" width="14.59765625" style="21" bestFit="1" customWidth="1"/>
    <col min="16122" max="16122" width="17.3984375" style="21" bestFit="1" customWidth="1"/>
    <col min="16123" max="16123" width="17.59765625" style="21" bestFit="1" customWidth="1"/>
    <col min="16124" max="16124" width="14.73046875" style="21" bestFit="1" customWidth="1"/>
    <col min="16125" max="16125" width="14.3984375" style="21" bestFit="1" customWidth="1"/>
    <col min="16126" max="16126" width="12.1328125" style="21" bestFit="1" customWidth="1"/>
    <col min="16127" max="16127" width="12.3984375" style="21" bestFit="1" customWidth="1"/>
    <col min="16128" max="16129" width="13.86328125" style="21" bestFit="1" customWidth="1"/>
    <col min="16130" max="16130" width="14.86328125" style="21" bestFit="1" customWidth="1"/>
    <col min="16131" max="16131" width="12.1328125" style="21" bestFit="1" customWidth="1"/>
    <col min="16132" max="16132" width="12.3984375" style="21" bestFit="1" customWidth="1"/>
    <col min="16133" max="16134" width="13.86328125" style="21" bestFit="1" customWidth="1"/>
    <col min="16135" max="16135" width="14.86328125" style="21" bestFit="1" customWidth="1"/>
    <col min="16136" max="16384" width="9.06640625" style="21"/>
  </cols>
  <sheetData>
    <row r="1" spans="1:19">
      <c r="A1" s="68" t="s">
        <v>223</v>
      </c>
      <c r="B1" s="69" t="s">
        <v>224</v>
      </c>
      <c r="C1" s="76" t="s">
        <v>222</v>
      </c>
      <c r="D1" s="100" t="s">
        <v>181</v>
      </c>
      <c r="E1" s="100" t="s">
        <v>182</v>
      </c>
      <c r="F1" s="100" t="s">
        <v>183</v>
      </c>
      <c r="G1" s="100" t="s">
        <v>184</v>
      </c>
      <c r="H1" s="100" t="s">
        <v>186</v>
      </c>
      <c r="I1" s="100" t="s">
        <v>185</v>
      </c>
      <c r="J1" s="100" t="s">
        <v>187</v>
      </c>
      <c r="K1" s="100" t="s">
        <v>188</v>
      </c>
      <c r="L1" s="100" t="s">
        <v>189</v>
      </c>
      <c r="M1" s="100" t="s">
        <v>190</v>
      </c>
      <c r="N1" s="100" t="s">
        <v>191</v>
      </c>
      <c r="O1" s="100" t="s">
        <v>192</v>
      </c>
      <c r="P1" s="100" t="s">
        <v>193</v>
      </c>
      <c r="Q1" s="100" t="s">
        <v>194</v>
      </c>
      <c r="R1" s="100" t="s">
        <v>195</v>
      </c>
      <c r="S1" s="100" t="s">
        <v>196</v>
      </c>
    </row>
    <row r="2" spans="1:19">
      <c r="A2" s="75" t="s">
        <v>7</v>
      </c>
      <c r="B2" s="76" t="s">
        <v>8</v>
      </c>
      <c r="C2" s="76">
        <v>5</v>
      </c>
      <c r="D2" s="78">
        <f>IFERROR((($C2*s_DL)/ss_out!C2),".")</f>
        <v>23.413378030871002</v>
      </c>
      <c r="E2" s="78">
        <f>IFERROR((($C2*s_DL)/ss_out!D2),".")</f>
        <v>158207.42961616901</v>
      </c>
      <c r="F2" s="78">
        <f>IFERROR((($C2*s_DL)/ss_out!E2),".")</f>
        <v>444.17253134718055</v>
      </c>
      <c r="G2" s="78">
        <f>IFERROR((($C2*s_DL)/ss_out!F2),".")</f>
        <v>1.6821323994377871E-2</v>
      </c>
      <c r="H2" s="78">
        <f>IFERROR((($C2*s_DL)/ss_out!G2),".")</f>
        <v>467.60273070204585</v>
      </c>
      <c r="I2" s="78">
        <f>IFERROR((($C2*s_DL)/ss_out!H2),".")</f>
        <v>158230.85981552387</v>
      </c>
      <c r="J2" s="78">
        <f>IFERROR((($C2*s_DL)/ss_out!I2),".")</f>
        <v>7.7733600045662085E-2</v>
      </c>
      <c r="K2" s="78">
        <f>IFERROR((($C2*s_DL)/ss_out!J2),".")</f>
        <v>2.1452276196347035E-2</v>
      </c>
      <c r="L2" s="78">
        <f>IFERROR((($C2*s_DL)/ss_out!K2),".")</f>
        <v>5.6034114520547941E-2</v>
      </c>
      <c r="M2" s="78">
        <f>IFERROR((($C2*s_DL)/ss_out!L2),".")</f>
        <v>7.5536183789954331E-2</v>
      </c>
      <c r="N2" s="78">
        <f>IFERROR((($C2*s_DL)/ss_out!M2),".")</f>
        <v>2.2689969726027392E-2</v>
      </c>
      <c r="O2" s="78">
        <f>IFERROR((($C2*s_DL)/ss_out!N2),".")</f>
        <v>6.2527178327965102E-2</v>
      </c>
      <c r="P2" s="78">
        <f>IFERROR((($C2*s_DL)/ss_out!O2),".")</f>
        <v>1.7068524935961695E-2</v>
      </c>
      <c r="Q2" s="78">
        <f>IFERROR((($C2*s_DL)/ss_out!P2),".")</f>
        <v>4.3761634469031752E-2</v>
      </c>
      <c r="R2" s="78">
        <f>IFERROR((($C2*s_DL)/ss_out!Q2),".")</f>
        <v>5.9142311836232121E-2</v>
      </c>
      <c r="S2" s="78">
        <f>IFERROR((($C2*s_DL)/ss_out!R2),".")</f>
        <v>1.90115094302164E-2</v>
      </c>
    </row>
    <row r="3" spans="1:19">
      <c r="A3" s="82" t="s">
        <v>9</v>
      </c>
      <c r="B3" s="76" t="s">
        <v>10</v>
      </c>
      <c r="C3" s="76">
        <v>5</v>
      </c>
      <c r="D3" s="78">
        <f>IFERROR((($C3*s_DL)/ss_out!C3),".")</f>
        <v>123.73909632895557</v>
      </c>
      <c r="E3" s="78">
        <f>IFERROR((($C3*s_DL)/ss_out!D3),".")</f>
        <v>1690648.0223688649</v>
      </c>
      <c r="F3" s="78">
        <f>IFERROR((($C3*s_DL)/ss_out!E3),".")</f>
        <v>4746.5495996904592</v>
      </c>
      <c r="G3" s="78">
        <f>IFERROR((($C3*s_DL)/ss_out!F3),".")</f>
        <v>2.7912507184543051E-2</v>
      </c>
      <c r="H3" s="78">
        <f>IFERROR((($C3*s_DL)/ss_out!G3),".")</f>
        <v>4870.3166085265993</v>
      </c>
      <c r="I3" s="78">
        <f>IFERROR((($C3*s_DL)/ss_out!H3),".")</f>
        <v>1690771.7893777012</v>
      </c>
      <c r="J3" s="78">
        <f>IFERROR((($C3*s_DL)/ss_out!I3),".")</f>
        <v>5.5687660228310523E-2</v>
      </c>
      <c r="K3" s="78">
        <f>IFERROR((($C3*s_DL)/ss_out!J3),".")</f>
        <v>2.7424073881278536E-2</v>
      </c>
      <c r="L3" s="78">
        <f>IFERROR((($C3*s_DL)/ss_out!K3),".")</f>
        <v>5.1769935388127852E-2</v>
      </c>
      <c r="M3" s="78">
        <f>IFERROR((($C3*s_DL)/ss_out!L3),".")</f>
        <v>5.5687660228310523E-2</v>
      </c>
      <c r="N3" s="78">
        <f>IFERROR((($C3*s_DL)/ss_out!M3),".")</f>
        <v>3.8176844360730586E-2</v>
      </c>
      <c r="O3" s="78">
        <f>IFERROR((($C3*s_DL)/ss_out!N3),".")</f>
        <v>4.4683860593997558E-2</v>
      </c>
      <c r="P3" s="78">
        <f>IFERROR((($C3*s_DL)/ss_out!O3),".")</f>
        <v>2.1400486234500676E-2</v>
      </c>
      <c r="Q3" s="78">
        <f>IFERROR((($C3*s_DL)/ss_out!P3),".")</f>
        <v>3.9076863399895502E-2</v>
      </c>
      <c r="R3" s="78">
        <f>IFERROR((($C3*s_DL)/ss_out!Q3),".")</f>
        <v>4.0777385350682871E-2</v>
      </c>
      <c r="S3" s="78">
        <f>IFERROR((($C3*s_DL)/ss_out!R3),".")</f>
        <v>3.1546797014151993E-2</v>
      </c>
    </row>
    <row r="4" spans="1:19">
      <c r="A4" s="75" t="s">
        <v>11</v>
      </c>
      <c r="B4" s="76" t="s">
        <v>8</v>
      </c>
      <c r="C4" s="76">
        <v>5</v>
      </c>
      <c r="D4" s="78" t="str">
        <f>IFERROR((($C4*s_DL)/ss_out!C4),".")</f>
        <v>.</v>
      </c>
      <c r="E4" s="78" t="str">
        <f>IFERROR((($C4*s_DL)/ss_out!D4),".")</f>
        <v>.</v>
      </c>
      <c r="F4" s="78" t="str">
        <f>IFERROR((($C4*s_DL)/ss_out!E4),".")</f>
        <v>.</v>
      </c>
      <c r="G4" s="78">
        <f>IFERROR((($C4*s_DL)/ss_out!F4),".")</f>
        <v>2.6953446331954791E-4</v>
      </c>
      <c r="H4" s="78">
        <f>IFERROR((($C4*s_DL)/ss_out!G4),".")</f>
        <v>2.6953446331954791E-4</v>
      </c>
      <c r="I4" s="78">
        <f>IFERROR((($C4*s_DL)/ss_out!H4),".")</f>
        <v>2.6953446331954791E-4</v>
      </c>
      <c r="J4" s="78">
        <f>IFERROR((($C4*s_DL)/ss_out!I4),".")</f>
        <v>1.4984324063926941E-3</v>
      </c>
      <c r="K4" s="78">
        <f>IFERROR((($C4*s_DL)/ss_out!J4),".")</f>
        <v>3.3980199452054798E-4</v>
      </c>
      <c r="L4" s="78">
        <f>IFERROR((($C4*s_DL)/ss_out!K4),".")</f>
        <v>9.4861390136986314E-4</v>
      </c>
      <c r="M4" s="78">
        <f>IFERROR((($C4*s_DL)/ss_out!L4),".")</f>
        <v>1.4016832273972598E-3</v>
      </c>
      <c r="N4" s="78">
        <f>IFERROR((($C4*s_DL)/ss_out!M4),".")</f>
        <v>3.3521768926940643E-4</v>
      </c>
      <c r="O4" s="78">
        <f>IFERROR((($C4*s_DL)/ss_out!N4),".")</f>
        <v>1.2767103718199608E-3</v>
      </c>
      <c r="P4" s="78">
        <f>IFERROR((($C4*s_DL)/ss_out!O4),".")</f>
        <v>3.0706849315068497E-4</v>
      </c>
      <c r="Q4" s="78">
        <f>IFERROR((($C4*s_DL)/ss_out!P4),".")</f>
        <v>8.6063459447706045E-4</v>
      </c>
      <c r="R4" s="78">
        <f>IFERROR((($C4*s_DL)/ss_out!Q4),".")</f>
        <v>1.252176210772555E-3</v>
      </c>
      <c r="S4" s="78">
        <f>IFERROR((($C4*s_DL)/ss_out!R4),".")</f>
        <v>3.0462863641890264E-4</v>
      </c>
    </row>
    <row r="5" spans="1:19">
      <c r="A5" s="75" t="s">
        <v>12</v>
      </c>
      <c r="B5" s="85" t="s">
        <v>8</v>
      </c>
      <c r="C5" s="76">
        <v>5</v>
      </c>
      <c r="D5" s="78" t="str">
        <f>IFERROR((($C5*s_DL)/ss_out!C5),".")</f>
        <v>.</v>
      </c>
      <c r="E5" s="78" t="str">
        <f>IFERROR((($C5*s_DL)/ss_out!D5),".")</f>
        <v>.</v>
      </c>
      <c r="F5" s="78" t="str">
        <f>IFERROR((($C5*s_DL)/ss_out!E5),".")</f>
        <v>.</v>
      </c>
      <c r="G5" s="78">
        <f>IFERROR((($C5*s_DL)/ss_out!F5),".")</f>
        <v>1.4611647588106874E-4</v>
      </c>
      <c r="H5" s="78">
        <f>IFERROR((($C5*s_DL)/ss_out!G5),".")</f>
        <v>1.4611647588106874E-4</v>
      </c>
      <c r="I5" s="78">
        <f>IFERROR((($C5*s_DL)/ss_out!H5),".")</f>
        <v>1.4611647588106874E-4</v>
      </c>
      <c r="J5" s="78">
        <f>IFERROR((($C5*s_DL)/ss_out!I5),".")</f>
        <v>8.3601273789954346E-5</v>
      </c>
      <c r="K5" s="78">
        <f>IFERROR((($C5*s_DL)/ss_out!J5),".")</f>
        <v>4.7411460639269395E-5</v>
      </c>
      <c r="L5" s="78">
        <f>IFERROR((($C5*s_DL)/ss_out!K5),".")</f>
        <v>6.6488261369862999E-5</v>
      </c>
      <c r="M5" s="78">
        <f>IFERROR((($C5*s_DL)/ss_out!L5),".")</f>
        <v>8.023477954337899E-5</v>
      </c>
      <c r="N5" s="78">
        <f>IFERROR((($C5*s_DL)/ss_out!M5),".")</f>
        <v>2.1945439497716892E-4</v>
      </c>
      <c r="O5" s="78">
        <f>IFERROR((($C5*s_DL)/ss_out!N5),".")</f>
        <v>6.2910657534246566E-5</v>
      </c>
      <c r="P5" s="78">
        <f>IFERROR((($C5*s_DL)/ss_out!O5),".")</f>
        <v>3.5677520547945207E-5</v>
      </c>
      <c r="Q5" s="78">
        <f>IFERROR((($C5*s_DL)/ss_out!P5),".")</f>
        <v>5.0032972602739718E-5</v>
      </c>
      <c r="R5" s="78">
        <f>IFERROR((($C5*s_DL)/ss_out!Q5),".")</f>
        <v>6.037734246575343E-5</v>
      </c>
      <c r="S5" s="78">
        <f>IFERROR((($C5*s_DL)/ss_out!R5),".")</f>
        <v>1.6514126712328771E-4</v>
      </c>
    </row>
    <row r="6" spans="1:19">
      <c r="A6" s="75" t="s">
        <v>13</v>
      </c>
      <c r="B6" s="76" t="s">
        <v>8</v>
      </c>
      <c r="C6" s="76">
        <v>5</v>
      </c>
      <c r="D6" s="78" t="str">
        <f>IFERROR((($C6*s_DL)/ss_out!C6),".")</f>
        <v>.</v>
      </c>
      <c r="E6" s="78" t="str">
        <f>IFERROR((($C6*s_DL)/ss_out!D6),".")</f>
        <v>.</v>
      </c>
      <c r="F6" s="78" t="str">
        <f>IFERROR((($C6*s_DL)/ss_out!E6),".")</f>
        <v>.</v>
      </c>
      <c r="G6" s="78">
        <f>IFERROR((($C6*s_DL)/ss_out!F6),".")</f>
        <v>0.66425435489933082</v>
      </c>
      <c r="H6" s="78">
        <f>IFERROR((($C6*s_DL)/ss_out!G6),".")</f>
        <v>0.66425435489933082</v>
      </c>
      <c r="I6" s="78">
        <f>IFERROR((($C6*s_DL)/ss_out!H6),".")</f>
        <v>0.66425435489933082</v>
      </c>
      <c r="J6" s="78">
        <f>IFERROR((($C6*s_DL)/ss_out!I6),".")</f>
        <v>4.1819636757990866</v>
      </c>
      <c r="K6" s="78">
        <f>IFERROR((($C6*s_DL)/ss_out!J6),".")</f>
        <v>0.83177178082191772</v>
      </c>
      <c r="L6" s="78">
        <f>IFERROR((($C6*s_DL)/ss_out!K6),".")</f>
        <v>2.3797914840182646</v>
      </c>
      <c r="M6" s="78">
        <f>IFERROR((($C6*s_DL)/ss_out!L6),".")</f>
        <v>3.7198682420091322</v>
      </c>
      <c r="N6" s="78">
        <f>IFERROR((($C6*s_DL)/ss_out!M6),".")</f>
        <v>0.83428634189497708</v>
      </c>
      <c r="O6" s="78">
        <f>IFERROR((($C6*s_DL)/ss_out!N6),".")</f>
        <v>3.8855934136857235</v>
      </c>
      <c r="P6" s="78">
        <f>IFERROR((($C6*s_DL)/ss_out!O6),".")</f>
        <v>0.78944342120409805</v>
      </c>
      <c r="Q6" s="78">
        <f>IFERROR((($C6*s_DL)/ss_out!P6),".")</f>
        <v>2.2167715953490554</v>
      </c>
      <c r="R6" s="78">
        <f>IFERROR((($C6*s_DL)/ss_out!Q6),".")</f>
        <v>3.6081362882820018</v>
      </c>
      <c r="S6" s="78">
        <f>IFERROR((($C6*s_DL)/ss_out!R6),".")</f>
        <v>0.75074220890410914</v>
      </c>
    </row>
    <row r="7" spans="1:19">
      <c r="A7" s="75" t="s">
        <v>14</v>
      </c>
      <c r="B7" s="85" t="s">
        <v>8</v>
      </c>
      <c r="C7" s="76">
        <v>5</v>
      </c>
      <c r="D7" s="78">
        <f>IFERROR((($C7*s_DL)/ss_out!C7),".")</f>
        <v>0.79459909897515579</v>
      </c>
      <c r="E7" s="78">
        <f>IFERROR((($C7*s_DL)/ss_out!D7),".")</f>
        <v>2516.1530200392904</v>
      </c>
      <c r="F7" s="78">
        <f>IFERROR((($C7*s_DL)/ss_out!E7),".")</f>
        <v>7.0641818710989499</v>
      </c>
      <c r="G7" s="78">
        <f>IFERROR((($C7*s_DL)/ss_out!F7),".")</f>
        <v>4.1484280626788703E-2</v>
      </c>
      <c r="H7" s="78">
        <f>IFERROR((($C7*s_DL)/ss_out!G7),".")</f>
        <v>7.9002652507008939</v>
      </c>
      <c r="I7" s="78">
        <f>IFERROR((($C7*s_DL)/ss_out!H7),".")</f>
        <v>2516.9891034188922</v>
      </c>
      <c r="J7" s="78">
        <f>IFERROR((($C7*s_DL)/ss_out!I7),".")</f>
        <v>7.3676308310502278E-3</v>
      </c>
      <c r="K7" s="78">
        <f>IFERROR((($C7*s_DL)/ss_out!J7),".")</f>
        <v>4.2244436164383566E-3</v>
      </c>
      <c r="L7" s="78">
        <f>IFERROR((($C7*s_DL)/ss_out!K7),".")</f>
        <v>6.1103559452054803E-3</v>
      </c>
      <c r="M7" s="78">
        <f>IFERROR((($C7*s_DL)/ss_out!L7),".")</f>
        <v>7.2167578447488593E-3</v>
      </c>
      <c r="N7" s="78">
        <f>IFERROR((($C7*s_DL)/ss_out!M7),".")</f>
        <v>5.5233808767123298E-2</v>
      </c>
      <c r="O7" s="78">
        <f>IFERROR((($C7*s_DL)/ss_out!N7),".")</f>
        <v>5.9593178717993198E-3</v>
      </c>
      <c r="P7" s="78">
        <f>IFERROR((($C7*s_DL)/ss_out!O7),".")</f>
        <v>3.5797310467426523E-3</v>
      </c>
      <c r="Q7" s="78">
        <f>IFERROR((($C7*s_DL)/ss_out!P7),".")</f>
        <v>5.3005987261146477E-3</v>
      </c>
      <c r="R7" s="78">
        <f>IFERROR((($C7*s_DL)/ss_out!Q7),".")</f>
        <v>5.8858216923163677E-3</v>
      </c>
      <c r="S7" s="78">
        <f>IFERROR((($C7*s_DL)/ss_out!R7),".")</f>
        <v>4.6885654934506554E-2</v>
      </c>
    </row>
    <row r="8" spans="1:19">
      <c r="A8" s="75" t="s">
        <v>15</v>
      </c>
      <c r="B8" s="76" t="s">
        <v>8</v>
      </c>
      <c r="C8" s="76">
        <v>5</v>
      </c>
      <c r="D8" s="78">
        <f>IFERROR((($C8*s_DL)/ss_out!C8),".")</f>
        <v>0.12009971114280982</v>
      </c>
      <c r="E8" s="78">
        <f>IFERROR((($C8*s_DL)/ss_out!D8),".")</f>
        <v>611.80433021503268</v>
      </c>
      <c r="F8" s="78">
        <f>IFERROR((($C8*s_DL)/ss_out!E8),".")</f>
        <v>1.7176606604384432</v>
      </c>
      <c r="G8" s="78">
        <f>IFERROR((($C8*s_DL)/ss_out!F8),".")</f>
        <v>0.18891546056242309</v>
      </c>
      <c r="H8" s="78">
        <f>IFERROR((($C8*s_DL)/ss_out!G8),".")</f>
        <v>2.0266758321436762</v>
      </c>
      <c r="I8" s="78">
        <f>IFERROR((($C8*s_DL)/ss_out!H8),".")</f>
        <v>612.11334538673782</v>
      </c>
      <c r="J8" s="78">
        <f>IFERROR((($C8*s_DL)/ss_out!I8),".")</f>
        <v>0.87097248584474873</v>
      </c>
      <c r="K8" s="78">
        <f>IFERROR((($C8*s_DL)/ss_out!J8),".")</f>
        <v>0.18815845821917807</v>
      </c>
      <c r="L8" s="78">
        <f>IFERROR((($C8*s_DL)/ss_out!K8),".")</f>
        <v>0.525423619178082</v>
      </c>
      <c r="M8" s="78">
        <f>IFERROR((($C8*s_DL)/ss_out!L8),".")</f>
        <v>0.79760252100456597</v>
      </c>
      <c r="N8" s="78">
        <f>IFERROR((($C8*s_DL)/ss_out!M8),".")</f>
        <v>0.24290592283105017</v>
      </c>
      <c r="O8" s="78">
        <f>IFERROR((($C8*s_DL)/ss_out!N8),".")</f>
        <v>0.83999925369470196</v>
      </c>
      <c r="P8" s="78">
        <f>IFERROR((($C8*s_DL)/ss_out!O8),".")</f>
        <v>0.17511372863666011</v>
      </c>
      <c r="Q8" s="78">
        <f>IFERROR((($C8*s_DL)/ss_out!P8),".")</f>
        <v>0.48850088714938023</v>
      </c>
      <c r="R8" s="78">
        <f>IFERROR((($C8*s_DL)/ss_out!Q8),".")</f>
        <v>0.70587249726670509</v>
      </c>
      <c r="S8" s="78">
        <f>IFERROR((($C8*s_DL)/ss_out!R8),".")</f>
        <v>0.21351280441400305</v>
      </c>
    </row>
    <row r="9" spans="1:19">
      <c r="A9" s="75" t="s">
        <v>16</v>
      </c>
      <c r="B9" s="85" t="s">
        <v>8</v>
      </c>
      <c r="C9" s="76">
        <v>5</v>
      </c>
      <c r="D9" s="78">
        <f>IFERROR((($C9*s_DL)/ss_out!C9),".")</f>
        <v>6.7935190141387367E-2</v>
      </c>
      <c r="E9" s="78">
        <f>IFERROR((($C9*s_DL)/ss_out!D9),".")</f>
        <v>170.47612094305438</v>
      </c>
      <c r="F9" s="78">
        <f>IFERROR((($C9*s_DL)/ss_out!E9),".")</f>
        <v>0.47861728338063964</v>
      </c>
      <c r="G9" s="78">
        <f>IFERROR((($C9*s_DL)/ss_out!F9),".")</f>
        <v>1.59690656892459</v>
      </c>
      <c r="H9" s="78">
        <f>IFERROR((($C9*s_DL)/ss_out!G9),".")</f>
        <v>2.1434590424466169</v>
      </c>
      <c r="I9" s="78">
        <f>IFERROR((($C9*s_DL)/ss_out!H9),".")</f>
        <v>172.14096270212036</v>
      </c>
      <c r="J9" s="78">
        <f>IFERROR((($C9*s_DL)/ss_out!I9),".")</f>
        <v>10.839421849315064</v>
      </c>
      <c r="K9" s="78">
        <f>IFERROR((($C9*s_DL)/ss_out!J9),".")</f>
        <v>1.9329193972602738</v>
      </c>
      <c r="L9" s="78">
        <f>IFERROR((($C9*s_DL)/ss_out!K9),".")</f>
        <v>5.5859597260273972</v>
      </c>
      <c r="M9" s="78">
        <f>IFERROR((($C9*s_DL)/ss_out!L9),".")</f>
        <v>9.0439347945205473</v>
      </c>
      <c r="N9" s="78">
        <f>IFERROR((($C9*s_DL)/ss_out!M9),".")</f>
        <v>1.9698050342465752</v>
      </c>
      <c r="O9" s="78">
        <f>IFERROR((($C9*s_DL)/ss_out!N9),".")</f>
        <v>10.809175989893809</v>
      </c>
      <c r="P9" s="78">
        <f>IFERROR((($C9*s_DL)/ss_out!O9),".")</f>
        <v>1.911605001493619</v>
      </c>
      <c r="Q9" s="78">
        <f>IFERROR((($C9*s_DL)/ss_out!P9),".")</f>
        <v>5.5831817970745279</v>
      </c>
      <c r="R9" s="78">
        <f>IFERROR((($C9*s_DL)/ss_out!Q9),".")</f>
        <v>8.9721575342465734</v>
      </c>
      <c r="S9" s="78">
        <f>IFERROR((($C9*s_DL)/ss_out!R9),".")</f>
        <v>1.8048284608531011</v>
      </c>
    </row>
    <row r="10" spans="1:19">
      <c r="A10" s="82" t="s">
        <v>17</v>
      </c>
      <c r="B10" s="76" t="s">
        <v>10</v>
      </c>
      <c r="C10" s="76">
        <v>5</v>
      </c>
      <c r="D10" s="78">
        <f>IFERROR((($C10*s_DL)/ss_out!C10),".")</f>
        <v>8.2492730885970378</v>
      </c>
      <c r="E10" s="78">
        <f>IFERROR((($C10*s_DL)/ss_out!D10),".")</f>
        <v>718.65466394272858</v>
      </c>
      <c r="F10" s="78">
        <f>IFERROR((($C10*s_DL)/ss_out!E10),".")</f>
        <v>2.017646465923467</v>
      </c>
      <c r="G10" s="78">
        <f>IFERROR((($C10*s_DL)/ss_out!F10),".")</f>
        <v>3.6799499852966538E-3</v>
      </c>
      <c r="H10" s="78">
        <f>IFERROR((($C10*s_DL)/ss_out!G10),".")</f>
        <v>10.2705995045058</v>
      </c>
      <c r="I10" s="78">
        <f>IFERROR((($C10*s_DL)/ss_out!H10),".")</f>
        <v>726.90761698131087</v>
      </c>
      <c r="J10" s="78">
        <f>IFERROR((($C10*s_DL)/ss_out!I10),".")</f>
        <v>1.1692656438356164E-3</v>
      </c>
      <c r="K10" s="78">
        <f>IFERROR((($C10*s_DL)/ss_out!J10),".")</f>
        <v>5.4062820091324191E-4</v>
      </c>
      <c r="L10" s="78">
        <f>IFERROR((($C10*s_DL)/ss_out!K10),".")</f>
        <v>9.4295616438356156E-4</v>
      </c>
      <c r="M10" s="78">
        <f>IFERROR((($C10*s_DL)/ss_out!L10),".")</f>
        <v>1.1491492456621004E-3</v>
      </c>
      <c r="N10" s="78">
        <f>IFERROR((($C10*s_DL)/ss_out!M10),".")</f>
        <v>4.9254080182648402E-3</v>
      </c>
      <c r="O10" s="78">
        <f>IFERROR((($C10*s_DL)/ss_out!N10),".")</f>
        <v>9.3111343133979278E-4</v>
      </c>
      <c r="P10" s="78">
        <f>IFERROR((($C10*s_DL)/ss_out!O10),".")</f>
        <v>4.6046366885050643E-4</v>
      </c>
      <c r="Q10" s="78">
        <f>IFERROR((($C10*s_DL)/ss_out!P10),".")</f>
        <v>8.1626506767090376E-4</v>
      </c>
      <c r="R10" s="78">
        <f>IFERROR((($C10*s_DL)/ss_out!Q10),".")</f>
        <v>9.3656114876231695E-4</v>
      </c>
      <c r="S10" s="78">
        <f>IFERROR((($C10*s_DL)/ss_out!R10),".")</f>
        <v>4.1590902042892069E-3</v>
      </c>
    </row>
    <row r="11" spans="1:19">
      <c r="A11" s="75" t="s">
        <v>18</v>
      </c>
      <c r="B11" s="76" t="s">
        <v>8</v>
      </c>
      <c r="C11" s="76">
        <v>5</v>
      </c>
      <c r="D11" s="78" t="str">
        <f>IFERROR((($C11*s_DL)/ss_out!C11),".")</f>
        <v>.</v>
      </c>
      <c r="E11" s="78" t="str">
        <f>IFERROR((($C11*s_DL)/ss_out!D11),".")</f>
        <v>.</v>
      </c>
      <c r="F11" s="78" t="str">
        <f>IFERROR((($C11*s_DL)/ss_out!E11),".")</f>
        <v>.</v>
      </c>
      <c r="G11" s="78">
        <f>IFERROR((($C11*s_DL)/ss_out!F11),".")</f>
        <v>3.2406328486550458E-2</v>
      </c>
      <c r="H11" s="78">
        <f>IFERROR((($C11*s_DL)/ss_out!G11),".")</f>
        <v>3.2406328486550451E-2</v>
      </c>
      <c r="I11" s="78">
        <f>IFERROR((($C11*s_DL)/ss_out!H11),".")</f>
        <v>3.2406328486550451E-2</v>
      </c>
      <c r="J11" s="78">
        <f>IFERROR((($C11*s_DL)/ss_out!I11),".")</f>
        <v>0.1779494330593607</v>
      </c>
      <c r="K11" s="78">
        <f>IFERROR((($C11*s_DL)/ss_out!J11),".")</f>
        <v>4.2677914520547942E-2</v>
      </c>
      <c r="L11" s="78">
        <f>IFERROR((($C11*s_DL)/ss_out!K11),".")</f>
        <v>0.11929849789954339</v>
      </c>
      <c r="M11" s="78">
        <f>IFERROR((($C11*s_DL)/ss_out!L11),".")</f>
        <v>0.17121081497716895</v>
      </c>
      <c r="N11" s="78">
        <f>IFERROR((($C11*s_DL)/ss_out!M11),".")</f>
        <v>4.2014287031963464E-2</v>
      </c>
      <c r="O11" s="78">
        <f>IFERROR((($C11*s_DL)/ss_out!N11),".")</f>
        <v>0.13773175933387055</v>
      </c>
      <c r="P11" s="78">
        <f>IFERROR((($C11*s_DL)/ss_out!O11),".")</f>
        <v>3.5723700770547942E-2</v>
      </c>
      <c r="Q11" s="78">
        <f>IFERROR((($C11*s_DL)/ss_out!P11),".")</f>
        <v>0.10186305965917571</v>
      </c>
      <c r="R11" s="78">
        <f>IFERROR((($C11*s_DL)/ss_out!Q11),".")</f>
        <v>0.14166452295121362</v>
      </c>
      <c r="S11" s="78">
        <f>IFERROR((($C11*s_DL)/ss_out!R11),".")</f>
        <v>3.662572695387465E-2</v>
      </c>
    </row>
    <row r="12" spans="1:19">
      <c r="A12" s="75" t="s">
        <v>19</v>
      </c>
      <c r="B12" s="85" t="s">
        <v>8</v>
      </c>
      <c r="C12" s="76">
        <v>5</v>
      </c>
      <c r="D12" s="78" t="str">
        <f>IFERROR((($C12*s_DL)/ss_out!C12),".")</f>
        <v>.</v>
      </c>
      <c r="E12" s="78" t="str">
        <f>IFERROR((($C12*s_DL)/ss_out!D12),".")</f>
        <v>.</v>
      </c>
      <c r="F12" s="78" t="str">
        <f>IFERROR((($C12*s_DL)/ss_out!E12),".")</f>
        <v>.</v>
      </c>
      <c r="G12" s="78">
        <f>IFERROR((($C12*s_DL)/ss_out!F12),".")</f>
        <v>0.1745270168356127</v>
      </c>
      <c r="H12" s="78">
        <f>IFERROR((($C12*s_DL)/ss_out!G12),".")</f>
        <v>0.1745270168356127</v>
      </c>
      <c r="I12" s="78">
        <f>IFERROR((($C12*s_DL)/ss_out!H12),".")</f>
        <v>0.1745270168356127</v>
      </c>
      <c r="J12" s="78" t="str">
        <f>IFERROR((($C12*s_DL)/ss_out!I12),".")</f>
        <v>.</v>
      </c>
      <c r="K12" s="78" t="str">
        <f>IFERROR((($C12*s_DL)/ss_out!J12),".")</f>
        <v>.</v>
      </c>
      <c r="L12" s="78" t="str">
        <f>IFERROR((($C12*s_DL)/ss_out!K12),".")</f>
        <v>.</v>
      </c>
      <c r="M12" s="78" t="str">
        <f>IFERROR((($C12*s_DL)/ss_out!L12),".")</f>
        <v>.</v>
      </c>
      <c r="N12" s="78" t="str">
        <f>IFERROR((($C12*s_DL)/ss_out!M12),".")</f>
        <v>.</v>
      </c>
      <c r="O12" s="78">
        <f>IFERROR((($C12*s_DL)/ss_out!N12),".")</f>
        <v>0.68763895369878403</v>
      </c>
      <c r="P12" s="78">
        <f>IFERROR((($C12*s_DL)/ss_out!O12),".")</f>
        <v>0.16056792971617864</v>
      </c>
      <c r="Q12" s="78">
        <f>IFERROR((($C12*s_DL)/ss_out!P12),".")</f>
        <v>0.45081337119946563</v>
      </c>
      <c r="R12" s="78">
        <f>IFERROR((($C12*s_DL)/ss_out!Q12),".")</f>
        <v>0.63662629210508914</v>
      </c>
      <c r="S12" s="78">
        <f>IFERROR((($C12*s_DL)/ss_out!R12),".")</f>
        <v>0.19725094335658461</v>
      </c>
    </row>
    <row r="13" spans="1:19">
      <c r="A13" s="75" t="s">
        <v>20</v>
      </c>
      <c r="B13" s="76" t="s">
        <v>8</v>
      </c>
      <c r="C13" s="76">
        <v>5</v>
      </c>
      <c r="D13" s="78">
        <f>IFERROR((($C13*s_DL)/ss_out!C13),".")</f>
        <v>64.902369152932565</v>
      </c>
      <c r="E13" s="78">
        <f>IFERROR((($C13*s_DL)/ss_out!D13),".")</f>
        <v>217147.45241434965</v>
      </c>
      <c r="F13" s="78">
        <f>IFERROR((($C13*s_DL)/ss_out!E13),".")</f>
        <v>609.64857243730671</v>
      </c>
      <c r="G13" s="78">
        <f>IFERROR((($C13*s_DL)/ss_out!F13),".")</f>
        <v>3.1364328348574166E-2</v>
      </c>
      <c r="H13" s="78">
        <f>IFERROR((($C13*s_DL)/ss_out!G13),".")</f>
        <v>674.58230591858774</v>
      </c>
      <c r="I13" s="78">
        <f>IFERROR((($C13*s_DL)/ss_out!H13),".")</f>
        <v>217212.3861478309</v>
      </c>
      <c r="J13" s="78">
        <f>IFERROR((($C13*s_DL)/ss_out!I13),".")</f>
        <v>0.10020903059360731</v>
      </c>
      <c r="K13" s="78">
        <f>IFERROR((($C13*s_DL)/ss_out!J13),".")</f>
        <v>3.3496054794520537E-2</v>
      </c>
      <c r="L13" s="78">
        <f>IFERROR((($C13*s_DL)/ss_out!K13),".")</f>
        <v>7.983226392694065E-2</v>
      </c>
      <c r="M13" s="78">
        <f>IFERROR((($C13*s_DL)/ss_out!L13),".")</f>
        <v>9.9929896803652968E-2</v>
      </c>
      <c r="N13" s="78">
        <f>IFERROR((($C13*s_DL)/ss_out!M13),".")</f>
        <v>4.2622594063926926E-2</v>
      </c>
      <c r="O13" s="78">
        <f>IFERROR((($C13*s_DL)/ss_out!N13),".")</f>
        <v>8.2979937006299298E-2</v>
      </c>
      <c r="P13" s="78">
        <f>IFERROR((($C13*s_DL)/ss_out!O13),".")</f>
        <v>2.6800437190323514E-2</v>
      </c>
      <c r="Q13" s="78">
        <f>IFERROR((($C13*s_DL)/ss_out!P13),".")</f>
        <v>6.2717549538069475E-2</v>
      </c>
      <c r="R13" s="78">
        <f>IFERROR((($C13*s_DL)/ss_out!Q13),".")</f>
        <v>7.8703163458250333E-2</v>
      </c>
      <c r="S13" s="78">
        <f>IFERROR((($C13*s_DL)/ss_out!R13),".")</f>
        <v>3.544805535941252E-2</v>
      </c>
    </row>
    <row r="14" spans="1:19">
      <c r="A14" s="75" t="s">
        <v>21</v>
      </c>
      <c r="B14" s="76" t="s">
        <v>8</v>
      </c>
      <c r="C14" s="76">
        <v>5</v>
      </c>
      <c r="D14" s="78">
        <f>IFERROR((($C14*s_DL)/ss_out!C14),".")</f>
        <v>0.58594101496946605</v>
      </c>
      <c r="E14" s="78">
        <f>IFERROR((($C14*s_DL)/ss_out!D14),".")</f>
        <v>78.586697064240809</v>
      </c>
      <c r="F14" s="78">
        <f>IFERROR((($C14*s_DL)/ss_out!E14),".")</f>
        <v>0.22063472145350146</v>
      </c>
      <c r="G14" s="78">
        <f>IFERROR((($C14*s_DL)/ss_out!F14),".")</f>
        <v>0.24452994177222728</v>
      </c>
      <c r="H14" s="78">
        <f>IFERROR((($C14*s_DL)/ss_out!G14),".")</f>
        <v>1.0511056781951946</v>
      </c>
      <c r="I14" s="78">
        <f>IFERROR((($C14*s_DL)/ss_out!H14),".")</f>
        <v>79.417168020982515</v>
      </c>
      <c r="J14" s="78">
        <f>IFERROR((($C14*s_DL)/ss_out!I14),".")</f>
        <v>1.3947189566210043</v>
      </c>
      <c r="K14" s="78">
        <f>IFERROR((($C14*s_DL)/ss_out!J14),".")</f>
        <v>0.32500790365296806</v>
      </c>
      <c r="L14" s="78">
        <f>IFERROR((($C14*s_DL)/ss_out!K14),".")</f>
        <v>0.90336842511415516</v>
      </c>
      <c r="M14" s="78">
        <f>IFERROR((($C14*s_DL)/ss_out!L14),".")</f>
        <v>1.3205045534246576</v>
      </c>
      <c r="N14" s="78">
        <f>IFERROR((($C14*s_DL)/ss_out!M14),".")</f>
        <v>0.32350366872146125</v>
      </c>
      <c r="O14" s="78">
        <f>IFERROR((($C14*s_DL)/ss_out!N14),".")</f>
        <v>1.1788192549174574</v>
      </c>
      <c r="P14" s="78">
        <f>IFERROR((($C14*s_DL)/ss_out!O14),".")</f>
        <v>0.27620740568337965</v>
      </c>
      <c r="Q14" s="78">
        <f>IFERROR((($C14*s_DL)/ss_out!P14),".")</f>
        <v>0.77041741909866923</v>
      </c>
      <c r="R14" s="78">
        <f>IFERROR((($C14*s_DL)/ss_out!Q14),".")</f>
        <v>1.0767377183561642</v>
      </c>
      <c r="S14" s="78">
        <f>IFERROR((($C14*s_DL)/ss_out!R14),".")</f>
        <v>0.27636845325176213</v>
      </c>
    </row>
    <row r="15" spans="1:19">
      <c r="A15" s="75" t="s">
        <v>22</v>
      </c>
      <c r="B15" s="76" t="s">
        <v>8</v>
      </c>
      <c r="C15" s="76">
        <v>5</v>
      </c>
      <c r="D15" s="78">
        <f>IFERROR((($C15*s_DL)/ss_out!C15),".")</f>
        <v>3.4392190009077353E-2</v>
      </c>
      <c r="E15" s="78">
        <f>IFERROR((($C15*s_DL)/ss_out!D15),".")</f>
        <v>1.2029279506763175</v>
      </c>
      <c r="F15" s="78">
        <f>IFERROR((($C15*s_DL)/ss_out!E15),".")</f>
        <v>3.3772595520733329E-3</v>
      </c>
      <c r="G15" s="78">
        <f>IFERROR((($C15*s_DL)/ss_out!F15),".")</f>
        <v>3.7288924644848743E-3</v>
      </c>
      <c r="H15" s="78">
        <f>IFERROR((($C15*s_DL)/ss_out!G15),".")</f>
        <v>4.1498342025635564E-2</v>
      </c>
      <c r="I15" s="78">
        <f>IFERROR((($C15*s_DL)/ss_out!H15),".")</f>
        <v>1.2410490331498796</v>
      </c>
      <c r="J15" s="78">
        <f>IFERROR((($C15*s_DL)/ss_out!I15),".")</f>
        <v>1.0133635579908675E-3</v>
      </c>
      <c r="K15" s="78">
        <f>IFERROR((($C15*s_DL)/ss_out!J15),".")</f>
        <v>3.9729886392694065E-4</v>
      </c>
      <c r="L15" s="78">
        <f>IFERROR((($C15*s_DL)/ss_out!K15),".")</f>
        <v>8.0214137716894975E-4</v>
      </c>
      <c r="M15" s="78">
        <f>IFERROR((($C15*s_DL)/ss_out!L15),".")</f>
        <v>9.9827625936073057E-4</v>
      </c>
      <c r="N15" s="78">
        <f>IFERROR((($C15*s_DL)/ss_out!M15),".")</f>
        <v>5.0198247853881287E-3</v>
      </c>
      <c r="O15" s="78">
        <f>IFERROR((($C15*s_DL)/ss_out!N15),".")</f>
        <v>8.507716438356165E-4</v>
      </c>
      <c r="P15" s="78">
        <f>IFERROR((($C15*s_DL)/ss_out!O15),".")</f>
        <v>3.3355315068493154E-4</v>
      </c>
      <c r="Q15" s="78">
        <f>IFERROR((($C15*s_DL)/ss_out!P15),".")</f>
        <v>6.7343958904109592E-4</v>
      </c>
      <c r="R15" s="78">
        <f>IFERROR((($C15*s_DL)/ss_out!Q15),".")</f>
        <v>8.3810506849315062E-4</v>
      </c>
      <c r="S15" s="78">
        <f>IFERROR((($C15*s_DL)/ss_out!R15),".")</f>
        <v>4.2144051369863008E-3</v>
      </c>
    </row>
    <row r="16" spans="1:19">
      <c r="A16" s="82" t="s">
        <v>23</v>
      </c>
      <c r="B16" s="85" t="s">
        <v>8</v>
      </c>
      <c r="C16" s="76">
        <v>5</v>
      </c>
      <c r="D16" s="78">
        <f>IFERROR((($C16*s_DL)/ss_out!C16),".")</f>
        <v>422.16868159290721</v>
      </c>
      <c r="E16" s="78">
        <f>IFERROR((($C16*s_DL)/ss_out!D16),".")</f>
        <v>103920.56651258163</v>
      </c>
      <c r="F16" s="78">
        <f>IFERROR((($C16*s_DL)/ss_out!E16),".")</f>
        <v>291.76038823785393</v>
      </c>
      <c r="G16" s="78">
        <f>IFERROR((($C16*s_DL)/ss_out!F16),".")</f>
        <v>2.8184244681059472E-3</v>
      </c>
      <c r="H16" s="78">
        <f>IFERROR((($C16*s_DL)/ss_out!G16),".")</f>
        <v>713.9318882552293</v>
      </c>
      <c r="I16" s="78">
        <f>IFERROR((($C16*s_DL)/ss_out!H16),".")</f>
        <v>104342.73801259902</v>
      </c>
      <c r="J16" s="78">
        <f>IFERROR((($C16*s_DL)/ss_out!I16),".")</f>
        <v>3.1499427214611879E-3</v>
      </c>
      <c r="K16" s="78">
        <f>IFERROR((($C16*s_DL)/ss_out!J16),".")</f>
        <v>2.0024635872146123E-3</v>
      </c>
      <c r="L16" s="78">
        <f>IFERROR((($C16*s_DL)/ss_out!K16),".")</f>
        <v>3.093693744292237E-3</v>
      </c>
      <c r="M16" s="78">
        <f>IFERROR((($C16*s_DL)/ss_out!L16),".")</f>
        <v>3.1499427214611879E-3</v>
      </c>
      <c r="N16" s="78">
        <f>IFERROR((($C16*s_DL)/ss_out!M16),".")</f>
        <v>3.8192844714611878E-3</v>
      </c>
      <c r="O16" s="78">
        <f>IFERROR((($C16*s_DL)/ss_out!N16),".")</f>
        <v>2.4864018264840171E-3</v>
      </c>
      <c r="P16" s="78">
        <f>IFERROR((($C16*s_DL)/ss_out!O16),".")</f>
        <v>1.6271184483927839E-3</v>
      </c>
      <c r="Q16" s="78">
        <f>IFERROR((($C16*s_DL)/ss_out!P16),".")</f>
        <v>2.4494734974700714E-3</v>
      </c>
      <c r="R16" s="78">
        <f>IFERROR((($C16*s_DL)/ss_out!Q16),".")</f>
        <v>2.481189244038558E-3</v>
      </c>
      <c r="S16" s="78">
        <f>IFERROR((($C16*s_DL)/ss_out!R16),".")</f>
        <v>3.1853915525114156E-3</v>
      </c>
    </row>
    <row r="17" spans="1:19">
      <c r="A17" s="75" t="s">
        <v>24</v>
      </c>
      <c r="B17" s="85" t="s">
        <v>8</v>
      </c>
      <c r="C17" s="76">
        <v>5</v>
      </c>
      <c r="D17" s="78">
        <f>IFERROR((($C17*s_DL)/ss_out!C17),".")</f>
        <v>8.4312423479043247E-2</v>
      </c>
      <c r="E17" s="78">
        <f>IFERROR((($C17*s_DL)/ss_out!D17),".")</f>
        <v>217.05429606410758</v>
      </c>
      <c r="F17" s="78">
        <f>IFERROR((($C17*s_DL)/ss_out!E17),".")</f>
        <v>0.60938703293819141</v>
      </c>
      <c r="G17" s="78">
        <f>IFERROR((($C17*s_DL)/ss_out!F17),".")</f>
        <v>0.284582358755331</v>
      </c>
      <c r="H17" s="78">
        <f>IFERROR((($C17*s_DL)/ss_out!G17),".")</f>
        <v>0.97828181517256563</v>
      </c>
      <c r="I17" s="78">
        <f>IFERROR((($C17*s_DL)/ss_out!H17),".")</f>
        <v>217.42319084634198</v>
      </c>
      <c r="J17" s="78">
        <f>IFERROR((($C17*s_DL)/ss_out!I17),".")</f>
        <v>1.6386185561643836</v>
      </c>
      <c r="K17" s="78">
        <f>IFERROR((($C17*s_DL)/ss_out!J17),".")</f>
        <v>0.36521958904109592</v>
      </c>
      <c r="L17" s="78">
        <f>IFERROR((($C17*s_DL)/ss_out!K17),".")</f>
        <v>1.0299192410958904</v>
      </c>
      <c r="M17" s="78">
        <f>IFERROR((($C17*s_DL)/ss_out!L17),".")</f>
        <v>1.5314874767123285</v>
      </c>
      <c r="N17" s="78">
        <f>IFERROR((($C17*s_DL)/ss_out!M17),".")</f>
        <v>0.37025993219178088</v>
      </c>
      <c r="O17" s="78">
        <f>IFERROR((($C17*s_DL)/ss_out!N17),".")</f>
        <v>1.4592383638386865</v>
      </c>
      <c r="P17" s="78">
        <f>IFERROR((($C17*s_DL)/ss_out!O17),".")</f>
        <v>0.32566517999362843</v>
      </c>
      <c r="Q17" s="78">
        <f>IFERROR((($C17*s_DL)/ss_out!P17),".")</f>
        <v>0.92244994648972589</v>
      </c>
      <c r="R17" s="78">
        <f>IFERROR((($C17*s_DL)/ss_out!Q17),".")</f>
        <v>1.2971413679604265</v>
      </c>
      <c r="S17" s="78">
        <f>IFERROR((($C17*s_DL)/ss_out!R17),".")</f>
        <v>0.32163581172079425</v>
      </c>
    </row>
    <row r="18" spans="1:19">
      <c r="A18" s="75" t="s">
        <v>25</v>
      </c>
      <c r="B18" s="85" t="s">
        <v>8</v>
      </c>
      <c r="C18" s="76">
        <v>5</v>
      </c>
      <c r="D18" s="78">
        <f>IFERROR((($C18*s_DL)/ss_out!C18),".")</f>
        <v>733.94267920605989</v>
      </c>
      <c r="E18" s="78">
        <f>IFERROR((($C18*s_DL)/ss_out!D18),".")</f>
        <v>80654.768039615577</v>
      </c>
      <c r="F18" s="78">
        <f>IFERROR((($C18*s_DL)/ss_out!E18),".")</f>
        <v>226.44089833385675</v>
      </c>
      <c r="G18" s="78">
        <f>IFERROR((($C18*s_DL)/ss_out!F18),".")</f>
        <v>1.0554287487219529E-5</v>
      </c>
      <c r="H18" s="78">
        <f>IFERROR((($C18*s_DL)/ss_out!G18),".")</f>
        <v>960.38358809420401</v>
      </c>
      <c r="I18" s="78">
        <f>IFERROR((($C18*s_DL)/ss_out!H18),".")</f>
        <v>81388.710729375918</v>
      </c>
      <c r="J18" s="78">
        <f>IFERROR((($C18*s_DL)/ss_out!I18),".")</f>
        <v>6.885550356164383E-5</v>
      </c>
      <c r="K18" s="78">
        <f>IFERROR((($C18*s_DL)/ss_out!J18),".")</f>
        <v>1.3360703671232877E-5</v>
      </c>
      <c r="L18" s="78">
        <f>IFERROR((($C18*s_DL)/ss_out!K18),".")</f>
        <v>3.8303723835616427E-5</v>
      </c>
      <c r="M18" s="78">
        <f>IFERROR((($C18*s_DL)/ss_out!L18),".")</f>
        <v>6.0191566027397235E-5</v>
      </c>
      <c r="N18" s="78">
        <f>IFERROR((($C18*s_DL)/ss_out!M18),".")</f>
        <v>1.3155285452054796E-5</v>
      </c>
      <c r="O18" s="78">
        <f>IFERROR((($C18*s_DL)/ss_out!N18),".")</f>
        <v>6.6314037575684401E-5</v>
      </c>
      <c r="P18" s="78">
        <f>IFERROR((($C18*s_DL)/ss_out!O18),".")</f>
        <v>1.2870529728813148E-5</v>
      </c>
      <c r="Q18" s="78">
        <f>IFERROR((($C18*s_DL)/ss_out!P18),".")</f>
        <v>3.6653787162768429E-5</v>
      </c>
      <c r="R18" s="78">
        <f>IFERROR((($C18*s_DL)/ss_out!Q18),".")</f>
        <v>5.8498773079213805E-5</v>
      </c>
      <c r="S18" s="78">
        <f>IFERROR((($C18*s_DL)/ss_out!R18),".")</f>
        <v>1.1928486494853341E-5</v>
      </c>
    </row>
    <row r="19" spans="1:19">
      <c r="A19" s="75" t="s">
        <v>26</v>
      </c>
      <c r="B19" s="76" t="s">
        <v>8</v>
      </c>
      <c r="C19" s="76">
        <v>5</v>
      </c>
      <c r="D19" s="78" t="str">
        <f>IFERROR((($C19*s_DL)/ss_out!C19),".")</f>
        <v>.</v>
      </c>
      <c r="E19" s="78" t="str">
        <f>IFERROR((($C19*s_DL)/ss_out!D19),".")</f>
        <v>.</v>
      </c>
      <c r="F19" s="78" t="str">
        <f>IFERROR((($C19*s_DL)/ss_out!E19),".")</f>
        <v>.</v>
      </c>
      <c r="G19" s="78">
        <f>IFERROR((($C19*s_DL)/ss_out!F19),".")</f>
        <v>4.0799463370179968E-5</v>
      </c>
      <c r="H19" s="78">
        <f>IFERROR((($C19*s_DL)/ss_out!G19),".")</f>
        <v>4.0799463370179968E-5</v>
      </c>
      <c r="I19" s="78">
        <f>IFERROR((($C19*s_DL)/ss_out!H19),".")</f>
        <v>4.0799463370179968E-5</v>
      </c>
      <c r="J19" s="78" t="str">
        <f>IFERROR((($C19*s_DL)/ss_out!I19),".")</f>
        <v>.</v>
      </c>
      <c r="K19" s="78" t="str">
        <f>IFERROR((($C19*s_DL)/ss_out!J19),".")</f>
        <v>.</v>
      </c>
      <c r="L19" s="78" t="str">
        <f>IFERROR((($C19*s_DL)/ss_out!K19),".")</f>
        <v>.</v>
      </c>
      <c r="M19" s="78" t="str">
        <f>IFERROR((($C19*s_DL)/ss_out!L19),".")</f>
        <v>.</v>
      </c>
      <c r="N19" s="78" t="str">
        <f>IFERROR((($C19*s_DL)/ss_out!M19),".")</f>
        <v>.</v>
      </c>
      <c r="O19" s="78">
        <f>IFERROR((($C19*s_DL)/ss_out!N19),".")</f>
        <v>2.549935759947814E-4</v>
      </c>
      <c r="P19" s="78">
        <f>IFERROR((($C19*s_DL)/ss_out!O19),".")</f>
        <v>4.9562554888346782E-5</v>
      </c>
      <c r="Q19" s="78">
        <f>IFERROR((($C19*s_DL)/ss_out!P19),".")</f>
        <v>1.4147523024533699E-4</v>
      </c>
      <c r="R19" s="78">
        <f>IFERROR((($C19*s_DL)/ss_out!Q19),".")</f>
        <v>2.2698791710572535E-4</v>
      </c>
      <c r="S19" s="78">
        <f>IFERROR((($C19*s_DL)/ss_out!R19),".")</f>
        <v>4.6111672474128099E-5</v>
      </c>
    </row>
    <row r="20" spans="1:19">
      <c r="A20" s="75" t="s">
        <v>27</v>
      </c>
      <c r="B20" s="85" t="s">
        <v>8</v>
      </c>
      <c r="C20" s="76">
        <v>5</v>
      </c>
      <c r="D20" s="78" t="str">
        <f>IFERROR((($C20*s_DL)/ss_out!C20),".")</f>
        <v>.</v>
      </c>
      <c r="E20" s="78" t="str">
        <f>IFERROR((($C20*s_DL)/ss_out!D20),".")</f>
        <v>.</v>
      </c>
      <c r="F20" s="78" t="str">
        <f>IFERROR((($C20*s_DL)/ss_out!E20),".")</f>
        <v>.</v>
      </c>
      <c r="G20" s="78">
        <f>IFERROR((($C20*s_DL)/ss_out!F20),".")</f>
        <v>8.9869637727912121E-5</v>
      </c>
      <c r="H20" s="78">
        <f>IFERROR((($C20*s_DL)/ss_out!G20),".")</f>
        <v>8.9869637727912121E-5</v>
      </c>
      <c r="I20" s="78">
        <f>IFERROR((($C20*s_DL)/ss_out!H20),".")</f>
        <v>8.9869637727912121E-5</v>
      </c>
      <c r="J20" s="78">
        <f>IFERROR((($C20*s_DL)/ss_out!I20),".")</f>
        <v>5.8595577534246578E-4</v>
      </c>
      <c r="K20" s="78">
        <f>IFERROR((($C20*s_DL)/ss_out!J20),".")</f>
        <v>1.1399917808219175E-4</v>
      </c>
      <c r="L20" s="78">
        <f>IFERROR((($C20*s_DL)/ss_out!K20),".")</f>
        <v>3.2603764931506845E-4</v>
      </c>
      <c r="M20" s="78">
        <f>IFERROR((($C20*s_DL)/ss_out!L20),".")</f>
        <v>5.1527628493150683E-4</v>
      </c>
      <c r="N20" s="78">
        <f>IFERROR((($C20*s_DL)/ss_out!M20),".")</f>
        <v>1.1229077712328765E-4</v>
      </c>
      <c r="O20" s="78">
        <f>IFERROR((($C20*s_DL)/ss_out!N20),".")</f>
        <v>5.6243898931412743E-4</v>
      </c>
      <c r="P20" s="78">
        <f>IFERROR((($C20*s_DL)/ss_out!O20),".")</f>
        <v>1.0981632349187439E-4</v>
      </c>
      <c r="Q20" s="78">
        <f>IFERROR((($C20*s_DL)/ss_out!P20),".")</f>
        <v>3.1226701701526346E-4</v>
      </c>
      <c r="R20" s="78">
        <f>IFERROR((($C20*s_DL)/ss_out!Q20),".")</f>
        <v>5.0066854388635177E-4</v>
      </c>
      <c r="S20" s="78">
        <f>IFERROR((($C20*s_DL)/ss_out!R20),".")</f>
        <v>1.0157092662416922E-4</v>
      </c>
    </row>
    <row r="21" spans="1:19">
      <c r="A21" s="75" t="s">
        <v>28</v>
      </c>
      <c r="B21" s="85" t="s">
        <v>8</v>
      </c>
      <c r="C21" s="76">
        <v>5</v>
      </c>
      <c r="D21" s="78" t="str">
        <f>IFERROR((($C21*s_DL)/ss_out!C21),".")</f>
        <v>.</v>
      </c>
      <c r="E21" s="78">
        <f>IFERROR((($C21*s_DL)/ss_out!D21),".")</f>
        <v>35.49256944224247</v>
      </c>
      <c r="F21" s="78">
        <f>IFERROR((($C21*s_DL)/ss_out!E21),".")</f>
        <v>9.9646549162854481E-2</v>
      </c>
      <c r="G21" s="78">
        <f>IFERROR((($C21*s_DL)/ss_out!F21),".")</f>
        <v>7.7733965168728568E-9</v>
      </c>
      <c r="H21" s="78">
        <f>IFERROR((($C21*s_DL)/ss_out!G21),".")</f>
        <v>9.9646556936251005E-2</v>
      </c>
      <c r="I21" s="78">
        <f>IFERROR((($C21*s_DL)/ss_out!H21),".")</f>
        <v>35.492569450015871</v>
      </c>
      <c r="J21" s="78">
        <f>IFERROR((($C21*s_DL)/ss_out!I21),".")</f>
        <v>1.1239943652968034E-8</v>
      </c>
      <c r="K21" s="78">
        <f>IFERROR((($C21*s_DL)/ss_out!J21),".")</f>
        <v>5.278677990867579E-9</v>
      </c>
      <c r="L21" s="78">
        <f>IFERROR((($C21*s_DL)/ss_out!K21),".")</f>
        <v>9.8747683105022834E-9</v>
      </c>
      <c r="M21" s="78">
        <f>IFERROR((($C21*s_DL)/ss_out!L21),".")</f>
        <v>1.1239943652968034E-8</v>
      </c>
      <c r="N21" s="78">
        <f>IFERROR((($C21*s_DL)/ss_out!M21),".")</f>
        <v>9.4688332762557078E-9</v>
      </c>
      <c r="O21" s="78">
        <f>IFERROR((($C21*s_DL)/ss_out!N21),".")</f>
        <v>1.042881369863014E-8</v>
      </c>
      <c r="P21" s="78">
        <f>IFERROR((($C21*s_DL)/ss_out!O21),".")</f>
        <v>4.8977424657534249E-9</v>
      </c>
      <c r="Q21" s="78">
        <f>IFERROR((($C21*s_DL)/ss_out!P21),".")</f>
        <v>9.1621561643835613E-9</v>
      </c>
      <c r="R21" s="78">
        <f>IFERROR((($C21*s_DL)/ss_out!Q21),".")</f>
        <v>1.042881369863014E-8</v>
      </c>
      <c r="S21" s="78">
        <f>IFERROR((($C21*s_DL)/ss_out!R21),".")</f>
        <v>8.7855154109589051E-9</v>
      </c>
    </row>
    <row r="22" spans="1:19">
      <c r="A22" s="75" t="s">
        <v>29</v>
      </c>
      <c r="B22" s="76" t="s">
        <v>8</v>
      </c>
      <c r="C22" s="76">
        <v>5</v>
      </c>
      <c r="D22" s="78">
        <f>IFERROR((($C22*s_DL)/ss_out!C22),".")</f>
        <v>60.413794090019479</v>
      </c>
      <c r="E22" s="78">
        <f>IFERROR((($C22*s_DL)/ss_out!D22),".")</f>
        <v>144937.30752418094</v>
      </c>
      <c r="F22" s="78">
        <f>IFERROR((($C22*s_DL)/ss_out!E22),".")</f>
        <v>406.91622969823402</v>
      </c>
      <c r="G22" s="78">
        <f>IFERROR((($C22*s_DL)/ss_out!F22),".")</f>
        <v>1.4108109122313667E-2</v>
      </c>
      <c r="H22" s="78">
        <f>IFERROR((($C22*s_DL)/ss_out!G22),".")</f>
        <v>467.34413189737575</v>
      </c>
      <c r="I22" s="78">
        <f>IFERROR((($C22*s_DL)/ss_out!H22),".")</f>
        <v>144997.73542638012</v>
      </c>
      <c r="J22" s="78">
        <f>IFERROR((($C22*s_DL)/ss_out!I22),".")</f>
        <v>1.3090905616438353E-2</v>
      </c>
      <c r="K22" s="78">
        <f>IFERROR((($C22*s_DL)/ss_out!J22),".")</f>
        <v>9.4957093150684936E-3</v>
      </c>
      <c r="L22" s="78">
        <f>IFERROR((($C22*s_DL)/ss_out!K22),".")</f>
        <v>1.303601712328767E-2</v>
      </c>
      <c r="M22" s="78">
        <f>IFERROR((($C22*s_DL)/ss_out!L22),".")</f>
        <v>1.3090905616438353E-2</v>
      </c>
      <c r="N22" s="78">
        <f>IFERROR((($C22*s_DL)/ss_out!M22),".")</f>
        <v>1.889216095890411E-2</v>
      </c>
      <c r="O22" s="78">
        <f>IFERROR((($C22*s_DL)/ss_out!N22),".")</f>
        <v>9.7157718429837659E-3</v>
      </c>
      <c r="P22" s="78">
        <f>IFERROR((($C22*s_DL)/ss_out!O22),".")</f>
        <v>8.025477958276038E-3</v>
      </c>
      <c r="Q22" s="78">
        <f>IFERROR((($C22*s_DL)/ss_out!P22),".")</f>
        <v>1.0640007816035215E-2</v>
      </c>
      <c r="R22" s="78">
        <f>IFERROR((($C22*s_DL)/ss_out!Q22),".")</f>
        <v>1.0714469716120662E-2</v>
      </c>
      <c r="S22" s="78">
        <f>IFERROR((($C22*s_DL)/ss_out!R22),".")</f>
        <v>1.5945026069947479E-2</v>
      </c>
    </row>
    <row r="23" spans="1:19">
      <c r="A23" s="82" t="s">
        <v>30</v>
      </c>
      <c r="B23" s="85" t="s">
        <v>10</v>
      </c>
      <c r="C23" s="76">
        <v>5</v>
      </c>
      <c r="D23" s="78">
        <f>IFERROR((($C23*s_DL)/ss_out!C23),".")</f>
        <v>169.83797535346841</v>
      </c>
      <c r="E23" s="78">
        <f>IFERROR((($C23*s_DL)/ss_out!D23),".")</f>
        <v>177509.4253863334</v>
      </c>
      <c r="F23" s="78">
        <f>IFERROR((($C23*s_DL)/ss_out!E23),".")</f>
        <v>498.36351556382999</v>
      </c>
      <c r="G23" s="78">
        <f>IFERROR((($C23*s_DL)/ss_out!F23),".")</f>
        <v>8.0507691743912316E-3</v>
      </c>
      <c r="H23" s="78">
        <f>IFERROR((($C23*s_DL)/ss_out!G23),".")</f>
        <v>668.2095416864729</v>
      </c>
      <c r="I23" s="78">
        <f>IFERROR((($C23*s_DL)/ss_out!H23),".")</f>
        <v>177679.27141245606</v>
      </c>
      <c r="J23" s="78">
        <f>IFERROR((($C23*s_DL)/ss_out!I23),".")</f>
        <v>4.3265737442922378E-2</v>
      </c>
      <c r="K23" s="78">
        <f>IFERROR((($C23*s_DL)/ss_out!J23),".")</f>
        <v>1.0790983926940636E-2</v>
      </c>
      <c r="L23" s="78">
        <f>IFERROR((($C23*s_DL)/ss_out!K23),".")</f>
        <v>2.9777007534246575E-2</v>
      </c>
      <c r="M23" s="78">
        <f>IFERROR((($C23*s_DL)/ss_out!L23),".")</f>
        <v>4.224772009132418E-2</v>
      </c>
      <c r="N23" s="78">
        <f>IFERROR((($C23*s_DL)/ss_out!M23),".")</f>
        <v>1.0639207785388129E-2</v>
      </c>
      <c r="O23" s="78">
        <f>IFERROR((($C23*s_DL)/ss_out!N23),".")</f>
        <v>3.2989548593887141E-2</v>
      </c>
      <c r="P23" s="78">
        <f>IFERROR((($C23*s_DL)/ss_out!O23),".")</f>
        <v>8.7666447377551943E-3</v>
      </c>
      <c r="Q23" s="78">
        <f>IFERROR((($C23*s_DL)/ss_out!P23),".")</f>
        <v>2.4496271239883696E-2</v>
      </c>
      <c r="R23" s="78">
        <f>IFERROR((($C23*s_DL)/ss_out!Q23),".")</f>
        <v>3.4401525912133704E-2</v>
      </c>
      <c r="S23" s="78">
        <f>IFERROR((($C23*s_DL)/ss_out!R23),".")</f>
        <v>9.0990027973178664E-3</v>
      </c>
    </row>
    <row r="24" spans="1:19">
      <c r="A24" s="75" t="s">
        <v>31</v>
      </c>
      <c r="B24" s="85" t="s">
        <v>8</v>
      </c>
      <c r="C24" s="76">
        <v>5</v>
      </c>
      <c r="D24" s="78" t="str">
        <f>IFERROR((($C24*s_DL)/ss_out!C24),".")</f>
        <v>.</v>
      </c>
      <c r="E24" s="78" t="str">
        <f>IFERROR((($C24*s_DL)/ss_out!D24),".")</f>
        <v>.</v>
      </c>
      <c r="F24" s="78" t="str">
        <f>IFERROR((($C24*s_DL)/ss_out!E24),".")</f>
        <v>.</v>
      </c>
      <c r="G24" s="78">
        <f>IFERROR((($C24*s_DL)/ss_out!F24),".")</f>
        <v>8.3321327681041538E-4</v>
      </c>
      <c r="H24" s="78">
        <f>IFERROR((($C24*s_DL)/ss_out!G24),".")</f>
        <v>8.3321327681041527E-4</v>
      </c>
      <c r="I24" s="78">
        <f>IFERROR((($C24*s_DL)/ss_out!H24),".")</f>
        <v>8.3321327681041527E-4</v>
      </c>
      <c r="J24" s="78">
        <f>IFERROR((($C24*s_DL)/ss_out!I24),".")</f>
        <v>5.2892803835616438E-3</v>
      </c>
      <c r="K24" s="78">
        <f>IFERROR((($C24*s_DL)/ss_out!J24),".")</f>
        <v>1.0648156561643832E-3</v>
      </c>
      <c r="L24" s="78">
        <f>IFERROR((($C24*s_DL)/ss_out!K24),".")</f>
        <v>3.0390163607305933E-3</v>
      </c>
      <c r="M24" s="78">
        <f>IFERROR((($C24*s_DL)/ss_out!L24),".")</f>
        <v>4.7325140273972608E-3</v>
      </c>
      <c r="N24" s="78">
        <f>IFERROR((($C24*s_DL)/ss_out!M24),".")</f>
        <v>1.0510852652968036E-3</v>
      </c>
      <c r="O24" s="78">
        <f>IFERROR((($C24*s_DL)/ss_out!N24),".")</f>
        <v>4.885005127420218E-3</v>
      </c>
      <c r="P24" s="78">
        <f>IFERROR((($C24*s_DL)/ss_out!O24),".")</f>
        <v>1.0054748443337482E-3</v>
      </c>
      <c r="Q24" s="78">
        <f>IFERROR((($C24*s_DL)/ss_out!P24),".")</f>
        <v>2.8243415549729848E-3</v>
      </c>
      <c r="R24" s="78">
        <f>IFERROR((($C24*s_DL)/ss_out!Q24),".")</f>
        <v>4.5698189041095882E-3</v>
      </c>
      <c r="S24" s="78">
        <f>IFERROR((($C24*s_DL)/ss_out!R24),".")</f>
        <v>9.4170007514016564E-4</v>
      </c>
    </row>
    <row r="25" spans="1:19">
      <c r="A25" s="82" t="s">
        <v>32</v>
      </c>
      <c r="B25" s="85" t="s">
        <v>10</v>
      </c>
      <c r="C25" s="76">
        <v>5</v>
      </c>
      <c r="D25" s="78" t="str">
        <f>IFERROR((($C25*s_DL)/ss_out!C25),".")</f>
        <v>.</v>
      </c>
      <c r="E25" s="78">
        <f>IFERROR((($C25*s_DL)/ss_out!D25),".")</f>
        <v>30.508704704289791</v>
      </c>
      <c r="F25" s="78">
        <f>IFERROR((($C25*s_DL)/ss_out!E25),".")</f>
        <v>8.5654185960196444E-2</v>
      </c>
      <c r="G25" s="78">
        <f>IFERROR((($C25*s_DL)/ss_out!F25),".")</f>
        <v>4.2580163852730271E-4</v>
      </c>
      <c r="H25" s="78">
        <f>IFERROR((($C25*s_DL)/ss_out!G25),".")</f>
        <v>8.6079987598723748E-2</v>
      </c>
      <c r="I25" s="78">
        <f>IFERROR((($C25*s_DL)/ss_out!H25),".")</f>
        <v>30.509130505928319</v>
      </c>
      <c r="J25" s="78">
        <f>IFERROR((($C25*s_DL)/ss_out!I25),".")</f>
        <v>2.6713807397260271E-3</v>
      </c>
      <c r="K25" s="78">
        <f>IFERROR((($C25*s_DL)/ss_out!J25),".")</f>
        <v>5.5302267945205464E-4</v>
      </c>
      <c r="L25" s="78">
        <f>IFERROR((($C25*s_DL)/ss_out!K25),".")</f>
        <v>1.5770519630136986E-3</v>
      </c>
      <c r="M25" s="78">
        <f>IFERROR((($C25*s_DL)/ss_out!L25),".")</f>
        <v>2.4370490958904112E-3</v>
      </c>
      <c r="N25" s="78">
        <f>IFERROR((($C25*s_DL)/ss_out!M25),".")</f>
        <v>5.4552105616438346E-4</v>
      </c>
      <c r="O25" s="78">
        <f>IFERROR((($C25*s_DL)/ss_out!N25),".")</f>
        <v>2.522119863013698E-3</v>
      </c>
      <c r="P25" s="78">
        <f>IFERROR((($C25*s_DL)/ss_out!O25),".")</f>
        <v>5.2007960329232485E-4</v>
      </c>
      <c r="Q25" s="78">
        <f>IFERROR((($C25*s_DL)/ss_out!P25),".")</f>
        <v>1.471184532262306E-3</v>
      </c>
      <c r="R25" s="78">
        <f>IFERROR((($C25*s_DL)/ss_out!Q25),".")</f>
        <v>2.2438692168519001E-3</v>
      </c>
      <c r="S25" s="78">
        <f>IFERROR((($C25*s_DL)/ss_out!R25),".")</f>
        <v>4.8124225352112683E-4</v>
      </c>
    </row>
    <row r="26" spans="1:19">
      <c r="A26" s="75" t="s">
        <v>33</v>
      </c>
      <c r="B26" s="76" t="s">
        <v>8</v>
      </c>
      <c r="C26" s="76">
        <v>5</v>
      </c>
      <c r="D26" s="78">
        <f>IFERROR((($C26*s_DL)/ss_out!C26),".")</f>
        <v>302.67553464778831</v>
      </c>
      <c r="E26" s="78">
        <f>IFERROR((($C26*s_DL)/ss_out!D26),".")</f>
        <v>1301161.3220066188</v>
      </c>
      <c r="F26" s="78">
        <f>IFERROR((($C26*s_DL)/ss_out!E26),".")</f>
        <v>3653.052953890211</v>
      </c>
      <c r="G26" s="78">
        <f>IFERROR((($C26*s_DL)/ss_out!F26),".")</f>
        <v>9.8180280921932428E-2</v>
      </c>
      <c r="H26" s="78">
        <f>IFERROR((($C26*s_DL)/ss_out!G26),".")</f>
        <v>3955.8266688189215</v>
      </c>
      <c r="I26" s="78">
        <f>IFERROR((($C26*s_DL)/ss_out!H26),".")</f>
        <v>1301464.0957215475</v>
      </c>
      <c r="J26" s="78">
        <f>IFERROR((($C26*s_DL)/ss_out!I26),".")</f>
        <v>0.42264139726027394</v>
      </c>
      <c r="K26" s="78">
        <f>IFERROR((($C26*s_DL)/ss_out!J26),".")</f>
        <v>0.12596909178082194</v>
      </c>
      <c r="L26" s="78">
        <f>IFERROR((($C26*s_DL)/ss_out!K26),".")</f>
        <v>0.32109768493150687</v>
      </c>
      <c r="M26" s="78">
        <f>IFERROR((($C26*s_DL)/ss_out!L26),".")</f>
        <v>0.41715254794520545</v>
      </c>
      <c r="N26" s="78">
        <f>IFERROR((($C26*s_DL)/ss_out!M26),".")</f>
        <v>0.13310386130136984</v>
      </c>
      <c r="O26" s="78">
        <f>IFERROR((($C26*s_DL)/ss_out!N26),".")</f>
        <v>0.34369643126302268</v>
      </c>
      <c r="P26" s="78">
        <f>IFERROR((($C26*s_DL)/ss_out!O26),".")</f>
        <v>9.9014167074363973E-2</v>
      </c>
      <c r="Q26" s="78">
        <f>IFERROR((($C26*s_DL)/ss_out!P26),".")</f>
        <v>0.24994760086832851</v>
      </c>
      <c r="R26" s="78">
        <f>IFERROR((($C26*s_DL)/ss_out!Q26),".")</f>
        <v>0.3278534613971556</v>
      </c>
      <c r="S26" s="78">
        <f>IFERROR((($C26*s_DL)/ss_out!R26),".")</f>
        <v>0.11096363979627674</v>
      </c>
    </row>
    <row r="27" spans="1:19">
      <c r="A27" s="75" t="s">
        <v>34</v>
      </c>
      <c r="B27" s="85" t="s">
        <v>8</v>
      </c>
      <c r="C27" s="76">
        <v>5</v>
      </c>
      <c r="D27" s="78" t="str">
        <f>IFERROR((($C27*s_DL)/ss_out!C27),".")</f>
        <v>.</v>
      </c>
      <c r="E27" s="78" t="str">
        <f>IFERROR((($C27*s_DL)/ss_out!D27),".")</f>
        <v>.</v>
      </c>
      <c r="F27" s="78" t="str">
        <f>IFERROR((($C27*s_DL)/ss_out!E27),".")</f>
        <v>.</v>
      </c>
      <c r="G27" s="78">
        <f>IFERROR((($C27*s_DL)/ss_out!F27),".")</f>
        <v>7.487939981383461E-2</v>
      </c>
      <c r="H27" s="78">
        <f>IFERROR((($C27*s_DL)/ss_out!G27),".")</f>
        <v>7.487939981383461E-2</v>
      </c>
      <c r="I27" s="78">
        <f>IFERROR((($C27*s_DL)/ss_out!H27),".")</f>
        <v>7.487939981383461E-2</v>
      </c>
      <c r="J27" s="78">
        <f>IFERROR((($C27*s_DL)/ss_out!I27),".")</f>
        <v>1.745622969863014E-2</v>
      </c>
      <c r="K27" s="78">
        <f>IFERROR((($C27*s_DL)/ss_out!J27),".")</f>
        <v>1.0361446283105024E-2</v>
      </c>
      <c r="L27" s="78">
        <f>IFERROR((($C27*s_DL)/ss_out!K27),".")</f>
        <v>1.4444774867579906E-2</v>
      </c>
      <c r="M27" s="78">
        <f>IFERROR((($C27*s_DL)/ss_out!L27),".")</f>
        <v>1.7022376036529681E-2</v>
      </c>
      <c r="N27" s="78">
        <f>IFERROR((($C27*s_DL)/ss_out!M27),".")</f>
        <v>9.7742492054794516E-2</v>
      </c>
      <c r="O27" s="78">
        <f>IFERROR((($C27*s_DL)/ss_out!N27),".")</f>
        <v>1.5525654345772312E-2</v>
      </c>
      <c r="P27" s="78">
        <f>IFERROR((($C27*s_DL)/ss_out!O27),".")</f>
        <v>8.6992487706357511E-3</v>
      </c>
      <c r="Q27" s="78">
        <f>IFERROR((($C27*s_DL)/ss_out!P27),".")</f>
        <v>1.1988765290695008E-2</v>
      </c>
      <c r="R27" s="78">
        <f>IFERROR((($C27*s_DL)/ss_out!Q27),".")</f>
        <v>1.4242143327416974E-2</v>
      </c>
      <c r="S27" s="78">
        <f>IFERROR((($C27*s_DL)/ss_out!R27),".")</f>
        <v>8.4628916021441306E-2</v>
      </c>
    </row>
    <row r="28" spans="1:19">
      <c r="A28" s="75" t="s">
        <v>35</v>
      </c>
      <c r="B28" s="76" t="s">
        <v>8</v>
      </c>
      <c r="C28" s="76">
        <v>5</v>
      </c>
      <c r="D28" s="78" t="str">
        <f>IFERROR((($C28*s_DL)/ss_out!C28),".")</f>
        <v>.</v>
      </c>
      <c r="E28" s="78" t="str">
        <f>IFERROR((($C28*s_DL)/ss_out!D28),".")</f>
        <v>.</v>
      </c>
      <c r="F28" s="78" t="str">
        <f>IFERROR((($C28*s_DL)/ss_out!E28),".")</f>
        <v>.</v>
      </c>
      <c r="G28" s="78">
        <f>IFERROR((($C28*s_DL)/ss_out!F28),".")</f>
        <v>2.2766798556014445</v>
      </c>
      <c r="H28" s="78">
        <f>IFERROR((($C28*s_DL)/ss_out!G28),".")</f>
        <v>2.2766798556014445</v>
      </c>
      <c r="I28" s="78">
        <f>IFERROR((($C28*s_DL)/ss_out!H28),".")</f>
        <v>2.2766798556014445</v>
      </c>
      <c r="J28" s="78">
        <f>IFERROR((($C28*s_DL)/ss_out!I28),".")</f>
        <v>15.36969289041096</v>
      </c>
      <c r="K28" s="78">
        <f>IFERROR((($C28*s_DL)/ss_out!J28),".")</f>
        <v>2.8107130684931505</v>
      </c>
      <c r="L28" s="78">
        <f>IFERROR((($C28*s_DL)/ss_out!K28),".")</f>
        <v>8.0752232602739724</v>
      </c>
      <c r="M28" s="78">
        <f>IFERROR((($C28*s_DL)/ss_out!L28),".")</f>
        <v>12.915895767123287</v>
      </c>
      <c r="N28" s="78">
        <f>IFERROR((($C28*s_DL)/ss_out!M28),".")</f>
        <v>2.8199082397260269</v>
      </c>
      <c r="O28" s="78">
        <f>IFERROR((($C28*s_DL)/ss_out!N28),".")</f>
        <v>15.224238383561641</v>
      </c>
      <c r="P28" s="78">
        <f>IFERROR((($C28*s_DL)/ss_out!O28),".")</f>
        <v>2.751063323856294</v>
      </c>
      <c r="Q28" s="78">
        <f>IFERROR((($C28*s_DL)/ss_out!P28),".")</f>
        <v>7.995971156773213</v>
      </c>
      <c r="R28" s="78">
        <f>IFERROR((($C28*s_DL)/ss_out!Q28),".")</f>
        <v>12.407991967163582</v>
      </c>
      <c r="S28" s="78">
        <f>IFERROR((($C28*s_DL)/ss_out!R28),".")</f>
        <v>2.5731102117061013</v>
      </c>
    </row>
    <row r="29" spans="1:19">
      <c r="A29" s="75" t="s">
        <v>36</v>
      </c>
      <c r="B29" s="85" t="s">
        <v>8</v>
      </c>
      <c r="C29" s="76">
        <v>5</v>
      </c>
      <c r="D29" s="78" t="str">
        <f>IFERROR((($C29*s_DL)/ss_out!C29),".")</f>
        <v>.</v>
      </c>
      <c r="E29" s="78" t="str">
        <f>IFERROR((($C29*s_DL)/ss_out!D29),".")</f>
        <v>.</v>
      </c>
      <c r="F29" s="78" t="str">
        <f>IFERROR((($C29*s_DL)/ss_out!E29),".")</f>
        <v>.</v>
      </c>
      <c r="G29" s="78">
        <f>IFERROR((($C29*s_DL)/ss_out!F29),".")</f>
        <v>2.9934549979444345</v>
      </c>
      <c r="H29" s="78">
        <f>IFERROR((($C29*s_DL)/ss_out!G29),".")</f>
        <v>2.9934549979444345</v>
      </c>
      <c r="I29" s="78">
        <f>IFERROR((($C29*s_DL)/ss_out!H29),".")</f>
        <v>2.9934549979444345</v>
      </c>
      <c r="J29" s="78" t="str">
        <f>IFERROR((($C29*s_DL)/ss_out!I29),".")</f>
        <v>.</v>
      </c>
      <c r="K29" s="78" t="str">
        <f>IFERROR((($C29*s_DL)/ss_out!J29),".")</f>
        <v>.</v>
      </c>
      <c r="L29" s="78" t="str">
        <f>IFERROR((($C29*s_DL)/ss_out!K29),".")</f>
        <v>.</v>
      </c>
      <c r="M29" s="78" t="str">
        <f>IFERROR((($C29*s_DL)/ss_out!L29),".")</f>
        <v>.</v>
      </c>
      <c r="N29" s="78" t="str">
        <f>IFERROR((($C29*s_DL)/ss_out!M29),".")</f>
        <v>.</v>
      </c>
      <c r="O29" s="78">
        <f>IFERROR((($C29*s_DL)/ss_out!N29),".")</f>
        <v>19.767796698278882</v>
      </c>
      <c r="P29" s="78">
        <f>IFERROR((($C29*s_DL)/ss_out!O29),".")</f>
        <v>3.6183579727835808</v>
      </c>
      <c r="Q29" s="78">
        <f>IFERROR((($C29*s_DL)/ss_out!P29),".")</f>
        <v>10.419316627686825</v>
      </c>
      <c r="R29" s="78">
        <f>IFERROR((($C29*s_DL)/ss_out!Q29),".")</f>
        <v>16.583089605311507</v>
      </c>
      <c r="S29" s="78">
        <f>IFERROR((($C29*s_DL)/ss_out!R29),".")</f>
        <v>3.3832115677321157</v>
      </c>
    </row>
    <row r="30" spans="1:19">
      <c r="A30" s="75" t="s">
        <v>37</v>
      </c>
      <c r="B30" s="76" t="s">
        <v>8</v>
      </c>
      <c r="C30" s="76">
        <v>5</v>
      </c>
      <c r="D30" s="78">
        <f>IFERROR((($C30*s_DL)/ss_out!C30),".")</f>
        <v>31.056086921777084</v>
      </c>
      <c r="E30" s="78">
        <f>IFERROR((($C30*s_DL)/ss_out!D30),".")</f>
        <v>177509.4253863334</v>
      </c>
      <c r="F30" s="78">
        <f>IFERROR((($C30*s_DL)/ss_out!E30),".")</f>
        <v>498.36351556382999</v>
      </c>
      <c r="G30" s="78">
        <f>IFERROR((($C30*s_DL)/ss_out!F30),".")</f>
        <v>6.1823504461678874E-4</v>
      </c>
      <c r="H30" s="78">
        <f>IFERROR((($C30*s_DL)/ss_out!G30),".")</f>
        <v>529.42022072065163</v>
      </c>
      <c r="I30" s="78">
        <f>IFERROR((($C30*s_DL)/ss_out!H30),".")</f>
        <v>177540.48209149027</v>
      </c>
      <c r="J30" s="78">
        <f>IFERROR((($C30*s_DL)/ss_out!I30),".")</f>
        <v>1.3941114301369865E-3</v>
      </c>
      <c r="K30" s="78">
        <f>IFERROR((($C30*s_DL)/ss_out!J30),".")</f>
        <v>4.1086617351598166E-4</v>
      </c>
      <c r="L30" s="78">
        <f>IFERROR((($C30*s_DL)/ss_out!K30),".")</f>
        <v>9.9457949589041076E-4</v>
      </c>
      <c r="M30" s="78">
        <f>IFERROR((($C30*s_DL)/ss_out!L30),".")</f>
        <v>1.3487744730593604E-3</v>
      </c>
      <c r="N30" s="78">
        <f>IFERROR((($C30*s_DL)/ss_out!M30),".")</f>
        <v>8.4406710867579904E-4</v>
      </c>
      <c r="O30" s="78">
        <f>IFERROR((($C30*s_DL)/ss_out!N30),".")</f>
        <v>1.1540657534246576E-3</v>
      </c>
      <c r="P30" s="78">
        <f>IFERROR((($C30*s_DL)/ss_out!O30),".")</f>
        <v>3.3324987316083208E-4</v>
      </c>
      <c r="Q30" s="78">
        <f>IFERROR((($C30*s_DL)/ss_out!P30),".")</f>
        <v>7.9947929333963174E-4</v>
      </c>
      <c r="R30" s="78">
        <f>IFERROR((($C30*s_DL)/ss_out!Q30),".")</f>
        <v>1.073258603235283E-3</v>
      </c>
      <c r="S30" s="78">
        <f>IFERROR((($C30*s_DL)/ss_out!R30),".")</f>
        <v>6.9873105022831062E-4</v>
      </c>
    </row>
    <row r="31" spans="1:19">
      <c r="A31" s="87" t="s">
        <v>9</v>
      </c>
      <c r="B31" s="87" t="s">
        <v>8</v>
      </c>
      <c r="C31" s="101">
        <v>5</v>
      </c>
      <c r="D31" s="102">
        <f>SUM(D32:D44)</f>
        <v>606.94067354943718</v>
      </c>
      <c r="E31" s="102">
        <f t="shared" ref="E31:S31" si="0">SUM(E32:E44)</f>
        <v>3690302.479710876</v>
      </c>
      <c r="F31" s="102">
        <f t="shared" si="0"/>
        <v>10360.644868744115</v>
      </c>
      <c r="G31" s="102">
        <f t="shared" si="0"/>
        <v>0.70644866607296752</v>
      </c>
      <c r="H31" s="102">
        <f t="shared" si="0"/>
        <v>10968.291990959626</v>
      </c>
      <c r="I31" s="102">
        <f t="shared" si="0"/>
        <v>3690910.1268330924</v>
      </c>
      <c r="J31" s="102">
        <f t="shared" si="0"/>
        <v>3.437992772581818</v>
      </c>
      <c r="K31" s="102">
        <f t="shared" si="0"/>
        <v>0.83354367656497519</v>
      </c>
      <c r="L31" s="102">
        <f t="shared" si="0"/>
        <v>2.2412946592451433</v>
      </c>
      <c r="M31" s="102">
        <f t="shared" si="0"/>
        <v>3.2242778141203927</v>
      </c>
      <c r="N31" s="102">
        <f t="shared" si="0"/>
        <v>0.92900767736946177</v>
      </c>
      <c r="O31" s="102">
        <f t="shared" si="0"/>
        <v>3.0217321268234607</v>
      </c>
      <c r="P31" s="102">
        <f t="shared" si="0"/>
        <v>0.71784559100326339</v>
      </c>
      <c r="Q31" s="102">
        <f t="shared" si="0"/>
        <v>1.9364341196128589</v>
      </c>
      <c r="R31" s="102">
        <f t="shared" si="0"/>
        <v>2.7040623950129845</v>
      </c>
      <c r="S31" s="102">
        <f t="shared" si="0"/>
        <v>0.79843034243314581</v>
      </c>
    </row>
    <row r="32" spans="1:19">
      <c r="A32" s="90" t="s">
        <v>339</v>
      </c>
      <c r="B32" s="84">
        <v>1</v>
      </c>
      <c r="C32" s="76">
        <v>5</v>
      </c>
      <c r="D32" s="78">
        <f>IFERROR((($C32*s_DL)/ss_out!C32),0)</f>
        <v>123.73909632895557</v>
      </c>
      <c r="E32" s="78">
        <f>IFERROR((($C32*s_DL)/ss_out!D32),0)</f>
        <v>1690648.0223688649</v>
      </c>
      <c r="F32" s="78">
        <f>IFERROR((($C32*s_DL)/ss_out!E32),0)</f>
        <v>4746.5495996904592</v>
      </c>
      <c r="G32" s="78">
        <f>IFERROR((($C32*s_DL)/ss_out!F32),0)</f>
        <v>2.7912507184543051E-2</v>
      </c>
      <c r="H32" s="78">
        <f>IFERROR((($C32*s_DL)/ss_out!G32),0)</f>
        <v>4870.3166085265993</v>
      </c>
      <c r="I32" s="78">
        <f>IFERROR((($C32*s_DL)/ss_out!H32),0)</f>
        <v>1690771.7893777012</v>
      </c>
      <c r="J32" s="78">
        <f>IFERROR((($C32*s_DL)/ss_out!I32),0)</f>
        <v>5.5687660228310523E-2</v>
      </c>
      <c r="K32" s="78">
        <f>IFERROR((($C32*s_DL)/ss_out!J32),0)</f>
        <v>2.7424073881278536E-2</v>
      </c>
      <c r="L32" s="78">
        <f>IFERROR((($C32*s_DL)/ss_out!K32),0)</f>
        <v>5.1769935388127852E-2</v>
      </c>
      <c r="M32" s="78">
        <f>IFERROR((($C32*s_DL)/ss_out!L32),0)</f>
        <v>5.5687660228310523E-2</v>
      </c>
      <c r="N32" s="78">
        <f>IFERROR((($C32*s_DL)/ss_out!M32),0)</f>
        <v>3.8176844360730586E-2</v>
      </c>
      <c r="O32" s="78">
        <f>IFERROR((($C32*s_DL)/ss_out!N32),0)</f>
        <v>4.4683860593997558E-2</v>
      </c>
      <c r="P32" s="78">
        <f>IFERROR((($C32*s_DL)/ss_out!O32),0)</f>
        <v>2.1400486234500676E-2</v>
      </c>
      <c r="Q32" s="78">
        <f>IFERROR((($C32*s_DL)/ss_out!P32),0)</f>
        <v>3.9076863399895502E-2</v>
      </c>
      <c r="R32" s="78">
        <f>IFERROR((($C32*s_DL)/ss_out!Q32),0)</f>
        <v>4.0777385350682871E-2</v>
      </c>
      <c r="S32" s="78">
        <f>IFERROR((($C32*s_DL)/ss_out!R32),0)</f>
        <v>3.1546797014151993E-2</v>
      </c>
    </row>
    <row r="33" spans="1:19">
      <c r="A33" s="90" t="s">
        <v>340</v>
      </c>
      <c r="B33" s="84">
        <v>1</v>
      </c>
      <c r="C33" s="76">
        <v>5</v>
      </c>
      <c r="D33" s="78">
        <f>IFERROR((($C33*s_DL)/ss_out!C33),0)</f>
        <v>64.902369152932565</v>
      </c>
      <c r="E33" s="78">
        <f>IFERROR((($C33*s_DL)/ss_out!D33),0)</f>
        <v>217147.45241434965</v>
      </c>
      <c r="F33" s="78">
        <f>IFERROR((($C33*s_DL)/ss_out!E33),0)</f>
        <v>609.64857243730671</v>
      </c>
      <c r="G33" s="78">
        <f>IFERROR((($C33*s_DL)/ss_out!F33),0)</f>
        <v>3.1364328348574166E-2</v>
      </c>
      <c r="H33" s="78">
        <f>IFERROR((($C33*s_DL)/ss_out!G33),0)</f>
        <v>674.58230591858774</v>
      </c>
      <c r="I33" s="78">
        <f>IFERROR((($C33*s_DL)/ss_out!H33),0)</f>
        <v>217212.3861478309</v>
      </c>
      <c r="J33" s="78">
        <f>IFERROR((($C33*s_DL)/ss_out!I33),0)</f>
        <v>0.10020903059360731</v>
      </c>
      <c r="K33" s="78">
        <f>IFERROR((($C33*s_DL)/ss_out!J33),0)</f>
        <v>3.3496054794520537E-2</v>
      </c>
      <c r="L33" s="78">
        <f>IFERROR((($C33*s_DL)/ss_out!K33),0)</f>
        <v>7.983226392694065E-2</v>
      </c>
      <c r="M33" s="78">
        <f>IFERROR((($C33*s_DL)/ss_out!L33),0)</f>
        <v>9.9929896803652968E-2</v>
      </c>
      <c r="N33" s="78">
        <f>IFERROR((($C33*s_DL)/ss_out!M33),0)</f>
        <v>4.2622594063926926E-2</v>
      </c>
      <c r="O33" s="78">
        <f>IFERROR((($C33*s_DL)/ss_out!N33),0)</f>
        <v>8.2979937006299298E-2</v>
      </c>
      <c r="P33" s="78">
        <f>IFERROR((($C33*s_DL)/ss_out!O33),0)</f>
        <v>2.6800437190323514E-2</v>
      </c>
      <c r="Q33" s="78">
        <f>IFERROR((($C33*s_DL)/ss_out!P33),0)</f>
        <v>6.2717549538069475E-2</v>
      </c>
      <c r="R33" s="78">
        <f>IFERROR((($C33*s_DL)/ss_out!Q33),0)</f>
        <v>7.8703163458250333E-2</v>
      </c>
      <c r="S33" s="78">
        <f>IFERROR((($C33*s_DL)/ss_out!R33),0)</f>
        <v>3.544805535941252E-2</v>
      </c>
    </row>
    <row r="34" spans="1:19">
      <c r="A34" s="90" t="s">
        <v>341</v>
      </c>
      <c r="B34" s="84">
        <v>1</v>
      </c>
      <c r="C34" s="76">
        <v>5</v>
      </c>
      <c r="D34" s="78">
        <f>IFERROR((($C34*s_DL)/ss_out!C34),0)</f>
        <v>0.58594101496946605</v>
      </c>
      <c r="E34" s="78">
        <f>IFERROR((($C34*s_DL)/ss_out!D34),0)</f>
        <v>78.586697064240809</v>
      </c>
      <c r="F34" s="78">
        <f>IFERROR((($C34*s_DL)/ss_out!E34),0)</f>
        <v>0.22063472145350146</v>
      </c>
      <c r="G34" s="78">
        <f>IFERROR((($C34*s_DL)/ss_out!F34),0)</f>
        <v>0.24452994177222728</v>
      </c>
      <c r="H34" s="78">
        <f>IFERROR((($C34*s_DL)/ss_out!G34),0)</f>
        <v>1.0511056781951946</v>
      </c>
      <c r="I34" s="78">
        <f>IFERROR((($C34*s_DL)/ss_out!H34),0)</f>
        <v>79.417168020982515</v>
      </c>
      <c r="J34" s="78">
        <f>IFERROR((($C34*s_DL)/ss_out!I34),0)</f>
        <v>1.3947189566210043</v>
      </c>
      <c r="K34" s="78">
        <f>IFERROR((($C34*s_DL)/ss_out!J34),0)</f>
        <v>0.32500790365296806</v>
      </c>
      <c r="L34" s="78">
        <f>IFERROR((($C34*s_DL)/ss_out!K34),0)</f>
        <v>0.90336842511415516</v>
      </c>
      <c r="M34" s="78">
        <f>IFERROR((($C34*s_DL)/ss_out!L34),0)</f>
        <v>1.3205045534246576</v>
      </c>
      <c r="N34" s="78">
        <f>IFERROR((($C34*s_DL)/ss_out!M34),0)</f>
        <v>0.32350366872146125</v>
      </c>
      <c r="O34" s="78">
        <f>IFERROR((($C34*s_DL)/ss_out!N34),0)</f>
        <v>1.1788192549174574</v>
      </c>
      <c r="P34" s="78">
        <f>IFERROR((($C34*s_DL)/ss_out!O34),0)</f>
        <v>0.27620740568337965</v>
      </c>
      <c r="Q34" s="78">
        <f>IFERROR((($C34*s_DL)/ss_out!P34),0)</f>
        <v>0.77041741909866923</v>
      </c>
      <c r="R34" s="78">
        <f>IFERROR((($C34*s_DL)/ss_out!Q34),0)</f>
        <v>1.0767377183561642</v>
      </c>
      <c r="S34" s="78">
        <f>IFERROR((($C34*s_DL)/ss_out!R34),0)</f>
        <v>0.27636845325176213</v>
      </c>
    </row>
    <row r="35" spans="1:19">
      <c r="A35" s="90" t="s">
        <v>342</v>
      </c>
      <c r="B35" s="84">
        <v>1</v>
      </c>
      <c r="C35" s="76">
        <v>5</v>
      </c>
      <c r="D35" s="78">
        <f>IFERROR((($C35*s_DL)/ss_out!C35),0)</f>
        <v>31.056086921777084</v>
      </c>
      <c r="E35" s="78">
        <f>IFERROR((($C35*s_DL)/ss_out!D35),0)</f>
        <v>177509.4253863334</v>
      </c>
      <c r="F35" s="78">
        <f>IFERROR((($C35*s_DL)/ss_out!E35),0)</f>
        <v>498.36351556382999</v>
      </c>
      <c r="G35" s="78">
        <f>IFERROR((($C35*s_DL)/ss_out!F35),0)</f>
        <v>6.1823504461678874E-4</v>
      </c>
      <c r="H35" s="78">
        <f>IFERROR((($C35*s_DL)/ss_out!G35),0)</f>
        <v>529.42022072065163</v>
      </c>
      <c r="I35" s="78">
        <f>IFERROR((($C35*s_DL)/ss_out!H35),0)</f>
        <v>177540.48209149027</v>
      </c>
      <c r="J35" s="78">
        <f>IFERROR((($C35*s_DL)/ss_out!I35),0)</f>
        <v>1.3941114301369865E-3</v>
      </c>
      <c r="K35" s="78">
        <f>IFERROR((($C35*s_DL)/ss_out!J35),0)</f>
        <v>4.1086617351598166E-4</v>
      </c>
      <c r="L35" s="78">
        <f>IFERROR((($C35*s_DL)/ss_out!K35),0)</f>
        <v>9.9457949589041076E-4</v>
      </c>
      <c r="M35" s="78">
        <f>IFERROR((($C35*s_DL)/ss_out!L35),0)</f>
        <v>1.3487744730593604E-3</v>
      </c>
      <c r="N35" s="78">
        <f>IFERROR((($C35*s_DL)/ss_out!M35),0)</f>
        <v>8.4406710867579904E-4</v>
      </c>
      <c r="O35" s="78">
        <f>IFERROR((($C35*s_DL)/ss_out!N35),0)</f>
        <v>1.1540657534246576E-3</v>
      </c>
      <c r="P35" s="78">
        <f>IFERROR((($C35*s_DL)/ss_out!O35),0)</f>
        <v>3.3324987316083208E-4</v>
      </c>
      <c r="Q35" s="78">
        <f>IFERROR((($C35*s_DL)/ss_out!P35),0)</f>
        <v>7.9947929333963174E-4</v>
      </c>
      <c r="R35" s="78">
        <f>IFERROR((($C35*s_DL)/ss_out!Q35),0)</f>
        <v>1.073258603235283E-3</v>
      </c>
      <c r="S35" s="78">
        <f>IFERROR((($C35*s_DL)/ss_out!R35),0)</f>
        <v>6.9873105022831062E-4</v>
      </c>
    </row>
    <row r="36" spans="1:19">
      <c r="A36" s="90" t="s">
        <v>343</v>
      </c>
      <c r="B36" s="84">
        <v>1</v>
      </c>
      <c r="C36" s="76">
        <v>5</v>
      </c>
      <c r="D36" s="78">
        <f>IFERROR((($C36*s_DL)/ss_out!C36),0)</f>
        <v>302.67553464778831</v>
      </c>
      <c r="E36" s="78">
        <f>IFERROR((($C36*s_DL)/ss_out!D36),0)</f>
        <v>1301161.3220066188</v>
      </c>
      <c r="F36" s="78">
        <f>IFERROR((($C36*s_DL)/ss_out!E36),0)</f>
        <v>3653.052953890211</v>
      </c>
      <c r="G36" s="78">
        <f>IFERROR((($C36*s_DL)/ss_out!F36),0)</f>
        <v>9.8180280921932428E-2</v>
      </c>
      <c r="H36" s="78">
        <f>IFERROR((($C36*s_DL)/ss_out!G36),0)</f>
        <v>3955.8266688189215</v>
      </c>
      <c r="I36" s="78">
        <f>IFERROR((($C36*s_DL)/ss_out!H36),0)</f>
        <v>1301464.0957215475</v>
      </c>
      <c r="J36" s="78">
        <f>IFERROR((($C36*s_DL)/ss_out!I36),0)</f>
        <v>0.42264139726027394</v>
      </c>
      <c r="K36" s="78">
        <f>IFERROR((($C36*s_DL)/ss_out!J36),0)</f>
        <v>0.12596909178082194</v>
      </c>
      <c r="L36" s="78">
        <f>IFERROR((($C36*s_DL)/ss_out!K36),0)</f>
        <v>0.32109768493150687</v>
      </c>
      <c r="M36" s="78">
        <f>IFERROR((($C36*s_DL)/ss_out!L36),0)</f>
        <v>0.41715254794520545</v>
      </c>
      <c r="N36" s="78">
        <f>IFERROR((($C36*s_DL)/ss_out!M36),0)</f>
        <v>0.13310386130136984</v>
      </c>
      <c r="O36" s="78">
        <f>IFERROR((($C36*s_DL)/ss_out!N36),0)</f>
        <v>0.34369643126302268</v>
      </c>
      <c r="P36" s="78">
        <f>IFERROR((($C36*s_DL)/ss_out!O36),0)</f>
        <v>9.9014167074363973E-2</v>
      </c>
      <c r="Q36" s="78">
        <f>IFERROR((($C36*s_DL)/ss_out!P36),0)</f>
        <v>0.24994760086832851</v>
      </c>
      <c r="R36" s="78">
        <f>IFERROR((($C36*s_DL)/ss_out!Q36),0)</f>
        <v>0.3278534613971556</v>
      </c>
      <c r="S36" s="78">
        <f>IFERROR((($C36*s_DL)/ss_out!R36),0)</f>
        <v>0.11096363979627674</v>
      </c>
    </row>
    <row r="37" spans="1:19">
      <c r="A37" s="90" t="s">
        <v>344</v>
      </c>
      <c r="B37" s="84">
        <v>1</v>
      </c>
      <c r="C37" s="76">
        <v>5</v>
      </c>
      <c r="D37" s="78">
        <f>IFERROR((($C37*s_DL)/ss_out!C37),0)</f>
        <v>60.413794090019479</v>
      </c>
      <c r="E37" s="78">
        <f>IFERROR((($C37*s_DL)/ss_out!D37),0)</f>
        <v>144937.30752418094</v>
      </c>
      <c r="F37" s="78">
        <f>IFERROR((($C37*s_DL)/ss_out!E37),0)</f>
        <v>406.91622969823402</v>
      </c>
      <c r="G37" s="78">
        <f>IFERROR((($C37*s_DL)/ss_out!F37),0)</f>
        <v>1.4108109122313667E-2</v>
      </c>
      <c r="H37" s="78">
        <f>IFERROR((($C37*s_DL)/ss_out!G37),0)</f>
        <v>467.34413189737575</v>
      </c>
      <c r="I37" s="78">
        <f>IFERROR((($C37*s_DL)/ss_out!H37),0)</f>
        <v>144997.73542638012</v>
      </c>
      <c r="J37" s="78">
        <f>IFERROR((($C37*s_DL)/ss_out!I37),0)</f>
        <v>1.3090905616438353E-2</v>
      </c>
      <c r="K37" s="78">
        <f>IFERROR((($C37*s_DL)/ss_out!J37),0)</f>
        <v>9.4957093150684936E-3</v>
      </c>
      <c r="L37" s="78">
        <f>IFERROR((($C37*s_DL)/ss_out!K37),0)</f>
        <v>1.303601712328767E-2</v>
      </c>
      <c r="M37" s="78">
        <f>IFERROR((($C37*s_DL)/ss_out!L37),0)</f>
        <v>1.3090905616438353E-2</v>
      </c>
      <c r="N37" s="78">
        <f>IFERROR((($C37*s_DL)/ss_out!M37),0)</f>
        <v>1.889216095890411E-2</v>
      </c>
      <c r="O37" s="78">
        <f>IFERROR((($C37*s_DL)/ss_out!N37),0)</f>
        <v>9.7157718429837659E-3</v>
      </c>
      <c r="P37" s="78">
        <f>IFERROR((($C37*s_DL)/ss_out!O37),0)</f>
        <v>8.025477958276038E-3</v>
      </c>
      <c r="Q37" s="78">
        <f>IFERROR((($C37*s_DL)/ss_out!P37),0)</f>
        <v>1.0640007816035215E-2</v>
      </c>
      <c r="R37" s="78">
        <f>IFERROR((($C37*s_DL)/ss_out!Q37),0)</f>
        <v>1.0714469716120662E-2</v>
      </c>
      <c r="S37" s="78">
        <f>IFERROR((($C37*s_DL)/ss_out!R37),0)</f>
        <v>1.5945026069947479E-2</v>
      </c>
    </row>
    <row r="38" spans="1:19">
      <c r="A38" s="90" t="s">
        <v>345</v>
      </c>
      <c r="B38" s="84">
        <v>1</v>
      </c>
      <c r="C38" s="76">
        <v>5</v>
      </c>
      <c r="D38" s="78">
        <f>IFERROR((($C38*s_DL)/ss_out!C38),0)</f>
        <v>23.413378030871002</v>
      </c>
      <c r="E38" s="78">
        <f>IFERROR((($C38*s_DL)/ss_out!D38),0)</f>
        <v>158207.42961616901</v>
      </c>
      <c r="F38" s="78">
        <f>IFERROR((($C38*s_DL)/ss_out!E38),0)</f>
        <v>444.17253134718055</v>
      </c>
      <c r="G38" s="78">
        <f>IFERROR((($C38*s_DL)/ss_out!F38),0)</f>
        <v>1.6821323994377871E-2</v>
      </c>
      <c r="H38" s="78">
        <f>IFERROR((($C38*s_DL)/ss_out!G38),0)</f>
        <v>467.60273070204585</v>
      </c>
      <c r="I38" s="78">
        <f>IFERROR((($C38*s_DL)/ss_out!H38),0)</f>
        <v>158230.85981552387</v>
      </c>
      <c r="J38" s="78">
        <f>IFERROR((($C38*s_DL)/ss_out!I38),0)</f>
        <v>7.7733600045662085E-2</v>
      </c>
      <c r="K38" s="78">
        <f>IFERROR((($C38*s_DL)/ss_out!J38),0)</f>
        <v>2.1452276196347035E-2</v>
      </c>
      <c r="L38" s="78">
        <f>IFERROR((($C38*s_DL)/ss_out!K38),0)</f>
        <v>5.6034114520547941E-2</v>
      </c>
      <c r="M38" s="78">
        <f>IFERROR((($C38*s_DL)/ss_out!L38),0)</f>
        <v>7.5536183789954331E-2</v>
      </c>
      <c r="N38" s="78">
        <f>IFERROR((($C38*s_DL)/ss_out!M38),0)</f>
        <v>2.2689969726027392E-2</v>
      </c>
      <c r="O38" s="78">
        <f>IFERROR((($C38*s_DL)/ss_out!N38),0)</f>
        <v>6.2527178327965102E-2</v>
      </c>
      <c r="P38" s="78">
        <f>IFERROR((($C38*s_DL)/ss_out!O38),0)</f>
        <v>1.7068524935961695E-2</v>
      </c>
      <c r="Q38" s="78">
        <f>IFERROR((($C38*s_DL)/ss_out!P38),0)</f>
        <v>4.3761634469031752E-2</v>
      </c>
      <c r="R38" s="78">
        <f>IFERROR((($C38*s_DL)/ss_out!Q38),0)</f>
        <v>5.9142311836232121E-2</v>
      </c>
      <c r="S38" s="78">
        <f>IFERROR((($C38*s_DL)/ss_out!R38),0)</f>
        <v>1.90115094302164E-2</v>
      </c>
    </row>
    <row r="39" spans="1:19">
      <c r="A39" s="90" t="s">
        <v>346</v>
      </c>
      <c r="B39" s="84">
        <v>1</v>
      </c>
      <c r="C39" s="76">
        <v>5</v>
      </c>
      <c r="D39" s="78">
        <f>IFERROR((($C39*s_DL)/ss_out!C39),0)</f>
        <v>0</v>
      </c>
      <c r="E39" s="78">
        <f>IFERROR((($C39*s_DL)/ss_out!D39),0)</f>
        <v>0</v>
      </c>
      <c r="F39" s="78">
        <f>IFERROR((($C39*s_DL)/ss_out!E39),0)</f>
        <v>0</v>
      </c>
      <c r="G39" s="78">
        <f>IFERROR((($C39*s_DL)/ss_out!F39),0)</f>
        <v>3.2406328486550458E-2</v>
      </c>
      <c r="H39" s="78">
        <f>IFERROR((($C39*s_DL)/ss_out!G39),0)</f>
        <v>3.2406328486550451E-2</v>
      </c>
      <c r="I39" s="78">
        <f>IFERROR((($C39*s_DL)/ss_out!H39),0)</f>
        <v>3.2406328486550451E-2</v>
      </c>
      <c r="J39" s="78">
        <f>IFERROR((($C39*s_DL)/ss_out!I39),0)</f>
        <v>0.1779494330593607</v>
      </c>
      <c r="K39" s="78">
        <f>IFERROR((($C39*s_DL)/ss_out!J39),0)</f>
        <v>4.2677914520547942E-2</v>
      </c>
      <c r="L39" s="78">
        <f>IFERROR((($C39*s_DL)/ss_out!K39),0)</f>
        <v>0.11929849789954339</v>
      </c>
      <c r="M39" s="78">
        <f>IFERROR((($C39*s_DL)/ss_out!L39),0)</f>
        <v>0.17121081497716895</v>
      </c>
      <c r="N39" s="78">
        <f>IFERROR((($C39*s_DL)/ss_out!M39),0)</f>
        <v>4.2014287031963464E-2</v>
      </c>
      <c r="O39" s="78">
        <f>IFERROR((($C39*s_DL)/ss_out!N39),0)</f>
        <v>0.13773175933387055</v>
      </c>
      <c r="P39" s="78">
        <f>IFERROR((($C39*s_DL)/ss_out!O39),0)</f>
        <v>3.5723700770547942E-2</v>
      </c>
      <c r="Q39" s="78">
        <f>IFERROR((($C39*s_DL)/ss_out!P39),0)</f>
        <v>0.10186305965917571</v>
      </c>
      <c r="R39" s="78">
        <f>IFERROR((($C39*s_DL)/ss_out!Q39),0)</f>
        <v>0.14166452295121362</v>
      </c>
      <c r="S39" s="78">
        <f>IFERROR((($C39*s_DL)/ss_out!R39),0)</f>
        <v>3.662572695387465E-2</v>
      </c>
    </row>
    <row r="40" spans="1:19">
      <c r="A40" s="90" t="s">
        <v>347</v>
      </c>
      <c r="B40" s="84">
        <v>1</v>
      </c>
      <c r="C40" s="76">
        <v>5</v>
      </c>
      <c r="D40" s="78">
        <f>IFERROR((($C40*s_DL)/ss_out!C40),0)</f>
        <v>0</v>
      </c>
      <c r="E40" s="78">
        <f>IFERROR((($C40*s_DL)/ss_out!D40),0)</f>
        <v>0</v>
      </c>
      <c r="F40" s="78">
        <f>IFERROR((($C40*s_DL)/ss_out!E40),0)</f>
        <v>0</v>
      </c>
      <c r="G40" s="78">
        <f>IFERROR((($C40*s_DL)/ss_out!F40),0)</f>
        <v>2.6953446331954791E-4</v>
      </c>
      <c r="H40" s="78">
        <f>IFERROR((($C40*s_DL)/ss_out!G40),0)</f>
        <v>2.6953446331954791E-4</v>
      </c>
      <c r="I40" s="78">
        <f>IFERROR((($C40*s_DL)/ss_out!H40),0)</f>
        <v>2.6953446331954791E-4</v>
      </c>
      <c r="J40" s="78">
        <f>IFERROR((($C40*s_DL)/ss_out!I40),0)</f>
        <v>1.4984324063926941E-3</v>
      </c>
      <c r="K40" s="78">
        <f>IFERROR((($C40*s_DL)/ss_out!J40),0)</f>
        <v>3.3980199452054798E-4</v>
      </c>
      <c r="L40" s="78">
        <f>IFERROR((($C40*s_DL)/ss_out!K40),0)</f>
        <v>9.4861390136986314E-4</v>
      </c>
      <c r="M40" s="78">
        <f>IFERROR((($C40*s_DL)/ss_out!L40),0)</f>
        <v>1.4016832273972598E-3</v>
      </c>
      <c r="N40" s="78">
        <f>IFERROR((($C40*s_DL)/ss_out!M40),0)</f>
        <v>3.3521768926940643E-4</v>
      </c>
      <c r="O40" s="78">
        <f>IFERROR((($C40*s_DL)/ss_out!N40),0)</f>
        <v>1.2767103718199608E-3</v>
      </c>
      <c r="P40" s="78">
        <f>IFERROR((($C40*s_DL)/ss_out!O40),0)</f>
        <v>3.0706849315068497E-4</v>
      </c>
      <c r="Q40" s="78">
        <f>IFERROR((($C40*s_DL)/ss_out!P40),0)</f>
        <v>8.6063459447706045E-4</v>
      </c>
      <c r="R40" s="78">
        <f>IFERROR((($C40*s_DL)/ss_out!Q40),0)</f>
        <v>1.252176210772555E-3</v>
      </c>
      <c r="S40" s="78">
        <f>IFERROR((($C40*s_DL)/ss_out!R40),0)</f>
        <v>3.0462863641890264E-4</v>
      </c>
    </row>
    <row r="41" spans="1:19">
      <c r="A41" s="90" t="s">
        <v>348</v>
      </c>
      <c r="B41" s="94">
        <v>0.99987999999999999</v>
      </c>
      <c r="C41" s="76">
        <v>5</v>
      </c>
      <c r="D41" s="78">
        <f>IFERROR((($C41*s_DL)/ss_out!C41),0)</f>
        <v>0.12008529917747267</v>
      </c>
      <c r="E41" s="78">
        <f>IFERROR((($C41*s_DL)/ss_out!D41),0)</f>
        <v>611.7309136954068</v>
      </c>
      <c r="F41" s="78">
        <f>IFERROR((($C41*s_DL)/ss_out!E41),0)</f>
        <v>1.7174545411591904</v>
      </c>
      <c r="G41" s="78">
        <f>IFERROR((($C41*s_DL)/ss_out!F41),0)</f>
        <v>0.18889279070715559</v>
      </c>
      <c r="H41" s="78">
        <f>IFERROR((($C41*s_DL)/ss_out!G41),0)</f>
        <v>2.0264326310438188</v>
      </c>
      <c r="I41" s="78">
        <f>IFERROR((($C41*s_DL)/ss_out!H41),0)</f>
        <v>612.0398917852915</v>
      </c>
      <c r="J41" s="78">
        <f>IFERROR((($C41*s_DL)/ss_out!I41),0)</f>
        <v>0.87086796914644726</v>
      </c>
      <c r="K41" s="78">
        <f>IFERROR((($C41*s_DL)/ss_out!J41),0)</f>
        <v>0.18813587920419175</v>
      </c>
      <c r="L41" s="78">
        <f>IFERROR((($C41*s_DL)/ss_out!K41),0)</f>
        <v>0.52536056834378064</v>
      </c>
      <c r="M41" s="78">
        <f>IFERROR((($C41*s_DL)/ss_out!L41),0)</f>
        <v>0.79750680870204538</v>
      </c>
      <c r="N41" s="78">
        <f>IFERROR((($C41*s_DL)/ss_out!M41),0)</f>
        <v>0.24287677412031045</v>
      </c>
      <c r="O41" s="78">
        <f>IFERROR((($C41*s_DL)/ss_out!N41),0)</f>
        <v>0.83989845378425854</v>
      </c>
      <c r="P41" s="78">
        <f>IFERROR((($C41*s_DL)/ss_out!O41),0)</f>
        <v>0.17509271498922374</v>
      </c>
      <c r="Q41" s="78">
        <f>IFERROR((($C41*s_DL)/ss_out!P41),0)</f>
        <v>0.48844226704292232</v>
      </c>
      <c r="R41" s="78">
        <f>IFERROR((($C41*s_DL)/ss_out!Q41),0)</f>
        <v>0.70578779256703295</v>
      </c>
      <c r="S41" s="78">
        <f>IFERROR((($C41*s_DL)/ss_out!R41),0)</f>
        <v>0.21348718287747337</v>
      </c>
    </row>
    <row r="42" spans="1:19">
      <c r="A42" s="90" t="s">
        <v>349</v>
      </c>
      <c r="B42" s="84">
        <v>0.97898250799999997</v>
      </c>
      <c r="C42" s="76">
        <v>5</v>
      </c>
      <c r="D42" s="78">
        <f>IFERROR((($C42*s_DL)/ss_out!C42),0)</f>
        <v>0</v>
      </c>
      <c r="E42" s="78">
        <f>IFERROR((($C42*s_DL)/ss_out!D42),0)</f>
        <v>0</v>
      </c>
      <c r="F42" s="78">
        <f>IFERROR((($C42*s_DL)/ss_out!E42),0)</f>
        <v>0</v>
      </c>
      <c r="G42" s="78">
        <f>IFERROR((($C42*s_DL)/ss_out!F42),0)</f>
        <v>3.994196097519291E-5</v>
      </c>
      <c r="H42" s="78">
        <f>IFERROR((($C42*s_DL)/ss_out!G42),0)</f>
        <v>3.994196097519291E-5</v>
      </c>
      <c r="I42" s="78">
        <f>IFERROR((($C42*s_DL)/ss_out!H42),0)</f>
        <v>3.994196097519291E-5</v>
      </c>
      <c r="J42" s="78">
        <f>IFERROR((($C42*s_DL)/ss_out!I42),0)</f>
        <v>0</v>
      </c>
      <c r="K42" s="78">
        <f>IFERROR((($C42*s_DL)/ss_out!J42),0)</f>
        <v>0</v>
      </c>
      <c r="L42" s="78">
        <f>IFERROR((($C42*s_DL)/ss_out!K42),0)</f>
        <v>0</v>
      </c>
      <c r="M42" s="78">
        <f>IFERROR((($C42*s_DL)/ss_out!L42),0)</f>
        <v>0</v>
      </c>
      <c r="N42" s="78">
        <f>IFERROR((($C42*s_DL)/ss_out!M42),0)</f>
        <v>0</v>
      </c>
      <c r="O42" s="78">
        <f>IFERROR((($C42*s_DL)/ss_out!N42),0)</f>
        <v>2.4963425055125974E-4</v>
      </c>
      <c r="P42" s="78">
        <f>IFERROR((($C42*s_DL)/ss_out!O42),0)</f>
        <v>4.852087428748139E-5</v>
      </c>
      <c r="Q42" s="78">
        <f>IFERROR((($C42*s_DL)/ss_out!P42),0)</f>
        <v>1.3850177572545744E-4</v>
      </c>
      <c r="R42" s="78">
        <f>IFERROR((($C42*s_DL)/ss_out!Q42),0)</f>
        <v>2.2221720037385911E-4</v>
      </c>
      <c r="S42" s="78">
        <f>IFERROR((($C42*s_DL)/ss_out!R42),0)</f>
        <v>4.5142520766796489E-5</v>
      </c>
    </row>
    <row r="43" spans="1:19">
      <c r="A43" s="90" t="s">
        <v>350</v>
      </c>
      <c r="B43" s="84">
        <v>2.0897492E-2</v>
      </c>
      <c r="C43" s="76">
        <v>5</v>
      </c>
      <c r="D43" s="78">
        <f>IFERROR((($C43*s_DL)/ss_out!C43),0)</f>
        <v>0</v>
      </c>
      <c r="E43" s="78">
        <f>IFERROR((($C43*s_DL)/ss_out!D43),0)</f>
        <v>0</v>
      </c>
      <c r="F43" s="78">
        <f>IFERROR((($C43*s_DL)/ss_out!E43),0)</f>
        <v>0</v>
      </c>
      <c r="G43" s="78">
        <f>IFERROR((($C43*s_DL)/ss_out!F43),0)</f>
        <v>4.7576899068992332E-2</v>
      </c>
      <c r="H43" s="78">
        <f>IFERROR((($C43*s_DL)/ss_out!G43),0)</f>
        <v>4.7576899068992332E-2</v>
      </c>
      <c r="I43" s="78">
        <f>IFERROR((($C43*s_DL)/ss_out!H43),0)</f>
        <v>4.7576899068992332E-2</v>
      </c>
      <c r="J43" s="78">
        <f>IFERROR((($C43*s_DL)/ss_out!I43),0)</f>
        <v>0.3211880342198199</v>
      </c>
      <c r="K43" s="78">
        <f>IFERROR((($C43*s_DL)/ss_out!J43),0)</f>
        <v>5.8736853863131065E-2</v>
      </c>
      <c r="L43" s="78">
        <f>IFERROR((($C43*s_DL)/ss_out!K43),0)</f>
        <v>0.16875191347978927</v>
      </c>
      <c r="M43" s="78">
        <f>IFERROR((($C43*s_DL)/ss_out!L43),0)</f>
        <v>0.26990982846629274</v>
      </c>
      <c r="N43" s="78">
        <f>IFERROR((($C43*s_DL)/ss_out!M43),0)</f>
        <v>5.892900988040873E-2</v>
      </c>
      <c r="O43" s="78">
        <f>IFERROR((($C43*s_DL)/ss_out!N43),0)</f>
        <v>0.31814839982657228</v>
      </c>
      <c r="P43" s="78">
        <f>IFERROR((($C43*s_DL)/ss_out!O43),0)</f>
        <v>5.7490323801780305E-2</v>
      </c>
      <c r="Q43" s="78">
        <f>IFERROR((($C43*s_DL)/ss_out!P43),0)</f>
        <v>0.16709574328089896</v>
      </c>
      <c r="R43" s="78">
        <f>IFERROR((($C43*s_DL)/ss_out!Q43),0)</f>
        <v>0.25929591286986525</v>
      </c>
      <c r="S43" s="78">
        <f>IFERROR((($C43*s_DL)/ss_out!R43),0)</f>
        <v>5.3771550064246561E-2</v>
      </c>
    </row>
    <row r="44" spans="1:19">
      <c r="A44" s="90" t="s">
        <v>351</v>
      </c>
      <c r="B44" s="84">
        <v>0.99987999999999999</v>
      </c>
      <c r="C44" s="76">
        <v>5</v>
      </c>
      <c r="D44" s="78">
        <f>IFERROR((($C44*s_DL)/ss_out!C44),0)</f>
        <v>3.4388062946276256E-2</v>
      </c>
      <c r="E44" s="78">
        <f>IFERROR((($C44*s_DL)/ss_out!D44),0)</f>
        <v>1.2027835993222364</v>
      </c>
      <c r="F44" s="78">
        <f>IFERROR((($C44*s_DL)/ss_out!E44),0)</f>
        <v>3.376854280927084E-3</v>
      </c>
      <c r="G44" s="78">
        <f>IFERROR((($C44*s_DL)/ss_out!F44),0)</f>
        <v>3.7284449973891362E-3</v>
      </c>
      <c r="H44" s="78">
        <f>IFERROR((($C44*s_DL)/ss_out!G44),0)</f>
        <v>4.1493362224592475E-2</v>
      </c>
      <c r="I44" s="78">
        <f>IFERROR((($C44*s_DL)/ss_out!H44),0)</f>
        <v>1.2409001072659021</v>
      </c>
      <c r="J44" s="78">
        <f>IFERROR((($C44*s_DL)/ss_out!I44),0)</f>
        <v>1.0132419543639087E-3</v>
      </c>
      <c r="K44" s="78">
        <f>IFERROR((($C44*s_DL)/ss_out!J44),0)</f>
        <v>3.9725118806326943E-4</v>
      </c>
      <c r="L44" s="78">
        <f>IFERROR((($C44*s_DL)/ss_out!K44),0)</f>
        <v>8.0204512020368949E-4</v>
      </c>
      <c r="M44" s="78">
        <f>IFERROR((($C44*s_DL)/ss_out!L44),0)</f>
        <v>9.9815646620960742E-4</v>
      </c>
      <c r="N44" s="78">
        <f>IFERROR((($C44*s_DL)/ss_out!M44),0)</f>
        <v>5.019222406413882E-3</v>
      </c>
      <c r="O44" s="78">
        <f>IFERROR((($C44*s_DL)/ss_out!N44),0)</f>
        <v>8.5066955123835625E-4</v>
      </c>
      <c r="P44" s="78">
        <f>IFERROR((($C44*s_DL)/ss_out!O44),0)</f>
        <v>3.3351312430684934E-4</v>
      </c>
      <c r="Q44" s="78">
        <f>IFERROR((($C44*s_DL)/ss_out!P44),0)</f>
        <v>6.7335877629041106E-4</v>
      </c>
      <c r="R44" s="78">
        <f>IFERROR((($C44*s_DL)/ss_out!Q44),0)</f>
        <v>8.3800449588493147E-4</v>
      </c>
      <c r="S44" s="78">
        <f>IFERROR((($C44*s_DL)/ss_out!R44),0)</f>
        <v>4.2138994083698623E-3</v>
      </c>
    </row>
    <row r="45" spans="1:19">
      <c r="A45" s="87" t="s">
        <v>17</v>
      </c>
      <c r="B45" s="87" t="s">
        <v>8</v>
      </c>
      <c r="C45" s="101">
        <v>5</v>
      </c>
      <c r="D45" s="102">
        <f>SUM(D46:D47)</f>
        <v>8.2492730885970378</v>
      </c>
      <c r="E45" s="102">
        <f t="shared" ref="E45:S45" si="1">SUM(E46:E47)</f>
        <v>718.65466394272858</v>
      </c>
      <c r="F45" s="102">
        <f t="shared" si="1"/>
        <v>2.017646465923467</v>
      </c>
      <c r="G45" s="102">
        <f t="shared" si="1"/>
        <v>0.63072941846671593</v>
      </c>
      <c r="H45" s="102">
        <f t="shared" si="1"/>
        <v>10.897648972987218</v>
      </c>
      <c r="I45" s="102">
        <f t="shared" si="1"/>
        <v>727.53466644979233</v>
      </c>
      <c r="J45" s="102">
        <f t="shared" si="1"/>
        <v>3.9489011559614151</v>
      </c>
      <c r="K45" s="102">
        <f t="shared" si="1"/>
        <v>0.7857248715789954</v>
      </c>
      <c r="L45" s="102">
        <f t="shared" si="1"/>
        <v>2.247442319162785</v>
      </c>
      <c r="M45" s="102">
        <f t="shared" si="1"/>
        <v>3.5126675710198625</v>
      </c>
      <c r="N45" s="102">
        <f t="shared" si="1"/>
        <v>0.79248337190370421</v>
      </c>
      <c r="O45" s="102">
        <f t="shared" si="1"/>
        <v>3.6688924400165259</v>
      </c>
      <c r="P45" s="102">
        <f t="shared" si="1"/>
        <v>0.7456871588513071</v>
      </c>
      <c r="Q45" s="102">
        <f t="shared" si="1"/>
        <v>2.0934264833612257</v>
      </c>
      <c r="R45" s="102">
        <f t="shared" si="1"/>
        <v>3.4069811359240894</v>
      </c>
      <c r="S45" s="102">
        <f t="shared" si="1"/>
        <v>0.71285222798767922</v>
      </c>
    </row>
    <row r="46" spans="1:19">
      <c r="A46" s="90" t="s">
        <v>352</v>
      </c>
      <c r="B46" s="84">
        <v>1</v>
      </c>
      <c r="C46" s="76">
        <v>5</v>
      </c>
      <c r="D46" s="78">
        <f>IFERROR((($C46*s_DL)/ss_out!C46),0)</f>
        <v>8.2492730885970378</v>
      </c>
      <c r="E46" s="78">
        <f>IFERROR((($C46*s_DL)/ss_out!D46),0)</f>
        <v>718.65466394272858</v>
      </c>
      <c r="F46" s="78">
        <f>IFERROR((($C46*s_DL)/ss_out!E46),0)</f>
        <v>2.017646465923467</v>
      </c>
      <c r="G46" s="78">
        <f>IFERROR((($C46*s_DL)/ss_out!F46),0)</f>
        <v>3.6799499852966538E-3</v>
      </c>
      <c r="H46" s="78">
        <f>IFERROR((($C46*s_DL)/ss_out!G46),0)</f>
        <v>10.2705995045058</v>
      </c>
      <c r="I46" s="78">
        <f>IFERROR((($C46*s_DL)/ss_out!H46),0)</f>
        <v>726.90761698131087</v>
      </c>
      <c r="J46" s="78">
        <f>IFERROR((($C46*s_DL)/ss_out!I46),0)</f>
        <v>1.1692656438356164E-3</v>
      </c>
      <c r="K46" s="78">
        <f>IFERROR((($C46*s_DL)/ss_out!J46),0)</f>
        <v>5.4062820091324191E-4</v>
      </c>
      <c r="L46" s="78">
        <f>IFERROR((($C46*s_DL)/ss_out!K46),0)</f>
        <v>9.4295616438356156E-4</v>
      </c>
      <c r="M46" s="78">
        <f>IFERROR((($C46*s_DL)/ss_out!L46),0)</f>
        <v>1.1491492456621004E-3</v>
      </c>
      <c r="N46" s="78">
        <f>IFERROR((($C46*s_DL)/ss_out!M46),0)</f>
        <v>4.9254080182648402E-3</v>
      </c>
      <c r="O46" s="78">
        <f>IFERROR((($C46*s_DL)/ss_out!N46),0)</f>
        <v>9.3111343133979278E-4</v>
      </c>
      <c r="P46" s="78">
        <f>IFERROR((($C46*s_DL)/ss_out!O46),0)</f>
        <v>4.6046366885050643E-4</v>
      </c>
      <c r="Q46" s="78">
        <f>IFERROR((($C46*s_DL)/ss_out!P46),0)</f>
        <v>8.1626506767090376E-4</v>
      </c>
      <c r="R46" s="78">
        <f>IFERROR((($C46*s_DL)/ss_out!Q46),0)</f>
        <v>9.3656114876231695E-4</v>
      </c>
      <c r="S46" s="78">
        <f>IFERROR((($C46*s_DL)/ss_out!R46),0)</f>
        <v>4.1590902042892069E-3</v>
      </c>
    </row>
    <row r="47" spans="1:19">
      <c r="A47" s="90" t="s">
        <v>353</v>
      </c>
      <c r="B47" s="96">
        <v>0.94399</v>
      </c>
      <c r="C47" s="76">
        <v>5</v>
      </c>
      <c r="D47" s="78">
        <f>IFERROR((($C47*s_DL)/ss_out!C47),0)</f>
        <v>0</v>
      </c>
      <c r="E47" s="78">
        <f>IFERROR((($C47*s_DL)/ss_out!D47),0)</f>
        <v>0</v>
      </c>
      <c r="F47" s="78">
        <f>IFERROR((($C47*s_DL)/ss_out!E47),0)</f>
        <v>0</v>
      </c>
      <c r="G47" s="78">
        <f>IFERROR((($C47*s_DL)/ss_out!F47),0)</f>
        <v>0.62704946848141929</v>
      </c>
      <c r="H47" s="78">
        <f>IFERROR((($C47*s_DL)/ss_out!G47),0)</f>
        <v>0.62704946848141929</v>
      </c>
      <c r="I47" s="78">
        <f>IFERROR((($C47*s_DL)/ss_out!H47),0)</f>
        <v>0.62704946848141929</v>
      </c>
      <c r="J47" s="78">
        <f>IFERROR((($C47*s_DL)/ss_out!I47),0)</f>
        <v>3.9477318903175793</v>
      </c>
      <c r="K47" s="78">
        <f>IFERROR((($C47*s_DL)/ss_out!J47),0)</f>
        <v>0.78518424337808213</v>
      </c>
      <c r="L47" s="78">
        <f>IFERROR((($C47*s_DL)/ss_out!K47),0)</f>
        <v>2.2464993629984016</v>
      </c>
      <c r="M47" s="78">
        <f>IFERROR((($C47*s_DL)/ss_out!L47),0)</f>
        <v>3.5115184217742006</v>
      </c>
      <c r="N47" s="78">
        <f>IFERROR((($C47*s_DL)/ss_out!M47),0)</f>
        <v>0.78755796388543942</v>
      </c>
      <c r="O47" s="78">
        <f>IFERROR((($C47*s_DL)/ss_out!N47),0)</f>
        <v>3.667961326585186</v>
      </c>
      <c r="P47" s="78">
        <f>IFERROR((($C47*s_DL)/ss_out!O47),0)</f>
        <v>0.74522669518245654</v>
      </c>
      <c r="Q47" s="78">
        <f>IFERROR((($C47*s_DL)/ss_out!P47),0)</f>
        <v>2.0926102182935549</v>
      </c>
      <c r="R47" s="78">
        <f>IFERROR((($C47*s_DL)/ss_out!Q47),0)</f>
        <v>3.406044574775327</v>
      </c>
      <c r="S47" s="78">
        <f>IFERROR((($C47*s_DL)/ss_out!R47),0)</f>
        <v>0.70869313778339005</v>
      </c>
    </row>
    <row r="48" spans="1:19">
      <c r="A48" s="87" t="s">
        <v>30</v>
      </c>
      <c r="B48" s="87" t="s">
        <v>8</v>
      </c>
      <c r="C48" s="101">
        <v>5</v>
      </c>
      <c r="D48" s="102">
        <f>SUM(D49:D62)</f>
        <v>1326.8961659889594</v>
      </c>
      <c r="E48" s="102">
        <f t="shared" ref="E48:S48" si="2">SUM(E49:E62)</f>
        <v>365054.40120476921</v>
      </c>
      <c r="F48" s="102">
        <f t="shared" si="2"/>
        <v>1024.9021670849515</v>
      </c>
      <c r="G48" s="102">
        <f t="shared" si="2"/>
        <v>1.9349401389539718</v>
      </c>
      <c r="H48" s="102">
        <f t="shared" si="2"/>
        <v>2353.7332732128648</v>
      </c>
      <c r="I48" s="102">
        <f t="shared" si="2"/>
        <v>366383.23231089715</v>
      </c>
      <c r="J48" s="102">
        <f t="shared" si="2"/>
        <v>12.534819946239166</v>
      </c>
      <c r="K48" s="102">
        <f t="shared" si="2"/>
        <v>2.3157638343995686</v>
      </c>
      <c r="L48" s="102">
        <f t="shared" si="2"/>
        <v>6.6565942912969165</v>
      </c>
      <c r="M48" s="102">
        <f t="shared" si="2"/>
        <v>10.630741045373322</v>
      </c>
      <c r="N48" s="102">
        <f t="shared" si="2"/>
        <v>2.4103539494996911</v>
      </c>
      <c r="O48" s="102">
        <f t="shared" si="2"/>
        <v>12.316857661612767</v>
      </c>
      <c r="P48" s="102">
        <f t="shared" si="2"/>
        <v>2.2525807857139686</v>
      </c>
      <c r="Q48" s="102">
        <f t="shared" si="2"/>
        <v>6.5417006205686778</v>
      </c>
      <c r="R48" s="102">
        <f t="shared" si="2"/>
        <v>10.318091650448835</v>
      </c>
      <c r="S48" s="102">
        <f t="shared" si="2"/>
        <v>2.186874987422069</v>
      </c>
    </row>
    <row r="49" spans="1:19">
      <c r="A49" s="90" t="s">
        <v>354</v>
      </c>
      <c r="B49" s="97">
        <v>1</v>
      </c>
      <c r="C49" s="76">
        <v>5</v>
      </c>
      <c r="D49" s="78">
        <f>IFERROR((($C49*s_DL)/ss_out!C49),0)</f>
        <v>169.83797535346841</v>
      </c>
      <c r="E49" s="78">
        <f>IFERROR((($C49*s_DL)/ss_out!D49),0)</f>
        <v>177509.4253863334</v>
      </c>
      <c r="F49" s="78">
        <f>IFERROR((($C49*s_DL)/ss_out!E49),0)</f>
        <v>498.36351556382999</v>
      </c>
      <c r="G49" s="78">
        <f>IFERROR((($C49*s_DL)/ss_out!F49),0)</f>
        <v>8.0507691743912316E-3</v>
      </c>
      <c r="H49" s="78">
        <f>IFERROR((($C49*s_DL)/ss_out!G49),0)</f>
        <v>668.2095416864729</v>
      </c>
      <c r="I49" s="78">
        <f>IFERROR((($C49*s_DL)/ss_out!H49),0)</f>
        <v>177679.27141245606</v>
      </c>
      <c r="J49" s="78">
        <f>IFERROR((($C49*s_DL)/ss_out!I49),0)</f>
        <v>4.3265737442922378E-2</v>
      </c>
      <c r="K49" s="78">
        <f>IFERROR((($C49*s_DL)/ss_out!J49),0)</f>
        <v>1.0790983926940636E-2</v>
      </c>
      <c r="L49" s="78">
        <f>IFERROR((($C49*s_DL)/ss_out!K49),0)</f>
        <v>2.9777007534246575E-2</v>
      </c>
      <c r="M49" s="78">
        <f>IFERROR((($C49*s_DL)/ss_out!L49),0)</f>
        <v>4.224772009132418E-2</v>
      </c>
      <c r="N49" s="78">
        <f>IFERROR((($C49*s_DL)/ss_out!M49),0)</f>
        <v>1.0639207785388129E-2</v>
      </c>
      <c r="O49" s="78">
        <f>IFERROR((($C49*s_DL)/ss_out!N49),0)</f>
        <v>3.2989548593887141E-2</v>
      </c>
      <c r="P49" s="78">
        <f>IFERROR((($C49*s_DL)/ss_out!O49),0)</f>
        <v>8.7666447377551943E-3</v>
      </c>
      <c r="Q49" s="78">
        <f>IFERROR((($C49*s_DL)/ss_out!P49),0)</f>
        <v>2.4496271239883696E-2</v>
      </c>
      <c r="R49" s="78">
        <f>IFERROR((($C49*s_DL)/ss_out!Q49),0)</f>
        <v>3.4401525912133704E-2</v>
      </c>
      <c r="S49" s="78">
        <f>IFERROR((($C49*s_DL)/ss_out!R49),0)</f>
        <v>9.0990027973178664E-3</v>
      </c>
    </row>
    <row r="50" spans="1:19">
      <c r="A50" s="90" t="s">
        <v>355</v>
      </c>
      <c r="B50" s="97">
        <v>1</v>
      </c>
      <c r="C50" s="76">
        <v>5</v>
      </c>
      <c r="D50" s="78">
        <f>IFERROR((($C50*s_DL)/ss_out!C50),0)</f>
        <v>0</v>
      </c>
      <c r="E50" s="78">
        <f>IFERROR((($C50*s_DL)/ss_out!D50),0)</f>
        <v>30.508704704289791</v>
      </c>
      <c r="F50" s="78">
        <f>IFERROR((($C50*s_DL)/ss_out!E50),0)</f>
        <v>8.5654185960196444E-2</v>
      </c>
      <c r="G50" s="78">
        <f>IFERROR((($C50*s_DL)/ss_out!F50),0)</f>
        <v>4.2580163852730271E-4</v>
      </c>
      <c r="H50" s="78">
        <f>IFERROR((($C50*s_DL)/ss_out!G50),0)</f>
        <v>8.6079987598723748E-2</v>
      </c>
      <c r="I50" s="78">
        <f>IFERROR((($C50*s_DL)/ss_out!H50),0)</f>
        <v>30.509130505928319</v>
      </c>
      <c r="J50" s="78">
        <f>IFERROR((($C50*s_DL)/ss_out!I50),0)</f>
        <v>2.6713807397260271E-3</v>
      </c>
      <c r="K50" s="78">
        <f>IFERROR((($C50*s_DL)/ss_out!J50),0)</f>
        <v>5.5302267945205464E-4</v>
      </c>
      <c r="L50" s="78">
        <f>IFERROR((($C50*s_DL)/ss_out!K50),0)</f>
        <v>1.5770519630136986E-3</v>
      </c>
      <c r="M50" s="78">
        <f>IFERROR((($C50*s_DL)/ss_out!L50),0)</f>
        <v>2.4370490958904112E-3</v>
      </c>
      <c r="N50" s="78">
        <f>IFERROR((($C50*s_DL)/ss_out!M50),0)</f>
        <v>5.4552105616438346E-4</v>
      </c>
      <c r="O50" s="78">
        <f>IFERROR((($C50*s_DL)/ss_out!N50),0)</f>
        <v>2.522119863013698E-3</v>
      </c>
      <c r="P50" s="78">
        <f>IFERROR((($C50*s_DL)/ss_out!O50),0)</f>
        <v>5.2007960329232485E-4</v>
      </c>
      <c r="Q50" s="78">
        <f>IFERROR((($C50*s_DL)/ss_out!P50),0)</f>
        <v>1.471184532262306E-3</v>
      </c>
      <c r="R50" s="78">
        <f>IFERROR((($C50*s_DL)/ss_out!Q50),0)</f>
        <v>2.2438692168519001E-3</v>
      </c>
      <c r="S50" s="78">
        <f>IFERROR((($C50*s_DL)/ss_out!R50),0)</f>
        <v>4.8124225352112683E-4</v>
      </c>
    </row>
    <row r="51" spans="1:19">
      <c r="A51" s="90" t="s">
        <v>356</v>
      </c>
      <c r="B51" s="97">
        <v>1</v>
      </c>
      <c r="C51" s="76">
        <v>5</v>
      </c>
      <c r="D51" s="78">
        <f>IFERROR((($C51*s_DL)/ss_out!C51),0)</f>
        <v>0</v>
      </c>
      <c r="E51" s="78">
        <f>IFERROR((($C51*s_DL)/ss_out!D51),0)</f>
        <v>35.49256944224247</v>
      </c>
      <c r="F51" s="78">
        <f>IFERROR((($C51*s_DL)/ss_out!E51),0)</f>
        <v>9.9646549162854481E-2</v>
      </c>
      <c r="G51" s="78">
        <f>IFERROR((($C51*s_DL)/ss_out!F51),0)</f>
        <v>7.7733965168728568E-9</v>
      </c>
      <c r="H51" s="78">
        <f>IFERROR((($C51*s_DL)/ss_out!G51),0)</f>
        <v>9.9646556936251005E-2</v>
      </c>
      <c r="I51" s="78">
        <f>IFERROR((($C51*s_DL)/ss_out!H51),0)</f>
        <v>35.492569450015871</v>
      </c>
      <c r="J51" s="78">
        <f>IFERROR((($C51*s_DL)/ss_out!I51),0)</f>
        <v>1.1239943652968034E-8</v>
      </c>
      <c r="K51" s="78">
        <f>IFERROR((($C51*s_DL)/ss_out!J51),0)</f>
        <v>5.278677990867579E-9</v>
      </c>
      <c r="L51" s="78">
        <f>IFERROR((($C51*s_DL)/ss_out!K51),0)</f>
        <v>9.8747683105022834E-9</v>
      </c>
      <c r="M51" s="78">
        <f>IFERROR((($C51*s_DL)/ss_out!L51),0)</f>
        <v>1.1239943652968034E-8</v>
      </c>
      <c r="N51" s="78">
        <f>IFERROR((($C51*s_DL)/ss_out!M51),0)</f>
        <v>9.4688332762557078E-9</v>
      </c>
      <c r="O51" s="78">
        <f>IFERROR((($C51*s_DL)/ss_out!N51),0)</f>
        <v>1.042881369863014E-8</v>
      </c>
      <c r="P51" s="78">
        <f>IFERROR((($C51*s_DL)/ss_out!O51),0)</f>
        <v>4.8977424657534249E-9</v>
      </c>
      <c r="Q51" s="78">
        <f>IFERROR((($C51*s_DL)/ss_out!P51),0)</f>
        <v>9.1621561643835613E-9</v>
      </c>
      <c r="R51" s="78">
        <f>IFERROR((($C51*s_DL)/ss_out!Q51),0)</f>
        <v>1.042881369863014E-8</v>
      </c>
      <c r="S51" s="78">
        <f>IFERROR((($C51*s_DL)/ss_out!R51),0)</f>
        <v>8.7855154109589051E-9</v>
      </c>
    </row>
    <row r="52" spans="1:19">
      <c r="A52" s="90" t="s">
        <v>357</v>
      </c>
      <c r="B52" s="98">
        <v>0.99980000000000002</v>
      </c>
      <c r="C52" s="76">
        <v>5</v>
      </c>
      <c r="D52" s="78">
        <f>IFERROR((($C52*s_DL)/ss_out!C52),0)</f>
        <v>8.4295560994347443E-2</v>
      </c>
      <c r="E52" s="78">
        <f>IFERROR((($C52*s_DL)/ss_out!D52),0)</f>
        <v>217.01088520489478</v>
      </c>
      <c r="F52" s="78">
        <f>IFERROR((($C52*s_DL)/ss_out!E52),0)</f>
        <v>0.60926515553160376</v>
      </c>
      <c r="G52" s="78">
        <f>IFERROR((($C52*s_DL)/ss_out!F52),0)</f>
        <v>0.2845254422835799</v>
      </c>
      <c r="H52" s="78">
        <f>IFERROR((($C52*s_DL)/ss_out!G52),0)</f>
        <v>0.9780861588095312</v>
      </c>
      <c r="I52" s="78">
        <f>IFERROR((($C52*s_DL)/ss_out!H52),0)</f>
        <v>217.37970620817273</v>
      </c>
      <c r="J52" s="78">
        <f>IFERROR((($C52*s_DL)/ss_out!I52),0)</f>
        <v>1.6382908324531507</v>
      </c>
      <c r="K52" s="78">
        <f>IFERROR((($C52*s_DL)/ss_out!J52),0)</f>
        <v>0.3651465451232877</v>
      </c>
      <c r="L52" s="78">
        <f>IFERROR((($C52*s_DL)/ss_out!K52),0)</f>
        <v>1.0297132572476713</v>
      </c>
      <c r="M52" s="78">
        <f>IFERROR((($C52*s_DL)/ss_out!L52),0)</f>
        <v>1.531181179216986</v>
      </c>
      <c r="N52" s="78">
        <f>IFERROR((($C52*s_DL)/ss_out!M52),0)</f>
        <v>0.37018588020534249</v>
      </c>
      <c r="O52" s="78">
        <f>IFERROR((($C52*s_DL)/ss_out!N52),0)</f>
        <v>1.4589465161659187</v>
      </c>
      <c r="P52" s="78">
        <f>IFERROR((($C52*s_DL)/ss_out!O52),0)</f>
        <v>0.32560004695762973</v>
      </c>
      <c r="Q52" s="78">
        <f>IFERROR((($C52*s_DL)/ss_out!P52),0)</f>
        <v>0.92226545650042802</v>
      </c>
      <c r="R52" s="78">
        <f>IFERROR((($C52*s_DL)/ss_out!Q52),0)</f>
        <v>1.2968819396868343</v>
      </c>
      <c r="S52" s="78">
        <f>IFERROR((($C52*s_DL)/ss_out!R52),0)</f>
        <v>0.32157148455845014</v>
      </c>
    </row>
    <row r="53" spans="1:19">
      <c r="A53" s="90" t="s">
        <v>358</v>
      </c>
      <c r="B53" s="97">
        <v>2.0000000000000001E-4</v>
      </c>
      <c r="C53" s="76">
        <v>5</v>
      </c>
      <c r="D53" s="78">
        <f>IFERROR((($C53*s_DL)/ss_out!C53),0)</f>
        <v>0</v>
      </c>
      <c r="E53" s="78">
        <f>IFERROR((($C53*s_DL)/ss_out!D53),0)</f>
        <v>0</v>
      </c>
      <c r="F53" s="78">
        <f>IFERROR((($C53*s_DL)/ss_out!E53),0)</f>
        <v>0</v>
      </c>
      <c r="G53" s="78">
        <f>IFERROR((($C53*s_DL)/ss_out!F53),0)</f>
        <v>2.9223295176213751E-8</v>
      </c>
      <c r="H53" s="78">
        <f>IFERROR((($C53*s_DL)/ss_out!G53),0)</f>
        <v>2.9223295176213754E-8</v>
      </c>
      <c r="I53" s="78">
        <f>IFERROR((($C53*s_DL)/ss_out!H53),0)</f>
        <v>2.9223295176213754E-8</v>
      </c>
      <c r="J53" s="78">
        <f>IFERROR((($C53*s_DL)/ss_out!I53),0)</f>
        <v>1.672025475799087E-8</v>
      </c>
      <c r="K53" s="78">
        <f>IFERROR((($C53*s_DL)/ss_out!J53),0)</f>
        <v>9.48229212785388E-9</v>
      </c>
      <c r="L53" s="78">
        <f>IFERROR((($C53*s_DL)/ss_out!K53),0)</f>
        <v>1.3297652273972601E-8</v>
      </c>
      <c r="M53" s="78">
        <f>IFERROR((($C53*s_DL)/ss_out!L53),0)</f>
        <v>1.6046955908675797E-8</v>
      </c>
      <c r="N53" s="78">
        <f>IFERROR((($C53*s_DL)/ss_out!M53),0)</f>
        <v>4.3890878995433788E-8</v>
      </c>
      <c r="O53" s="78">
        <f>IFERROR((($C53*s_DL)/ss_out!N53),0)</f>
        <v>1.2582131506849314E-8</v>
      </c>
      <c r="P53" s="78">
        <f>IFERROR((($C53*s_DL)/ss_out!O53),0)</f>
        <v>7.1355041095890425E-9</v>
      </c>
      <c r="Q53" s="78">
        <f>IFERROR((($C53*s_DL)/ss_out!P53),0)</f>
        <v>1.0006594520547944E-8</v>
      </c>
      <c r="R53" s="78">
        <f>IFERROR((($C53*s_DL)/ss_out!Q53),0)</f>
        <v>1.2075468493150686E-8</v>
      </c>
      <c r="S53" s="78">
        <f>IFERROR((($C53*s_DL)/ss_out!R53),0)</f>
        <v>3.302825342465754E-8</v>
      </c>
    </row>
    <row r="54" spans="1:19">
      <c r="A54" s="90" t="s">
        <v>359</v>
      </c>
      <c r="B54" s="97">
        <v>0.99999979999999999</v>
      </c>
      <c r="C54" s="76">
        <v>5</v>
      </c>
      <c r="D54" s="78">
        <f>IFERROR((($C54*s_DL)/ss_out!C54),0)</f>
        <v>6.793517655434933E-2</v>
      </c>
      <c r="E54" s="78">
        <f>IFERROR((($C54*s_DL)/ss_out!D54),0)</f>
        <v>170.4760868478302</v>
      </c>
      <c r="F54" s="78">
        <f>IFERROR((($C54*s_DL)/ss_out!E54),0)</f>
        <v>0.47861718765718297</v>
      </c>
      <c r="G54" s="78">
        <f>IFERROR((($C54*s_DL)/ss_out!F54),0)</f>
        <v>1.5969062495432764</v>
      </c>
      <c r="H54" s="78">
        <f>IFERROR((($C54*s_DL)/ss_out!G54),0)</f>
        <v>2.1434586137548086</v>
      </c>
      <c r="I54" s="78">
        <f>IFERROR((($C54*s_DL)/ss_out!H54),0)</f>
        <v>172.14092827392784</v>
      </c>
      <c r="J54" s="78">
        <f>IFERROR((($C54*s_DL)/ss_out!I54),0)</f>
        <v>10.839419681430694</v>
      </c>
      <c r="K54" s="78">
        <f>IFERROR((($C54*s_DL)/ss_out!J54),0)</f>
        <v>1.9329190106763945</v>
      </c>
      <c r="L54" s="78">
        <f>IFERROR((($C54*s_DL)/ss_out!K54),0)</f>
        <v>5.585958608835452</v>
      </c>
      <c r="M54" s="78">
        <f>IFERROR((($C54*s_DL)/ss_out!L54),0)</f>
        <v>9.0439329857335871</v>
      </c>
      <c r="N54" s="78">
        <f>IFERROR((($C54*s_DL)/ss_out!M54),0)</f>
        <v>1.9698046402855682</v>
      </c>
      <c r="O54" s="78">
        <f>IFERROR((($C54*s_DL)/ss_out!N54),0)</f>
        <v>10.809173828058611</v>
      </c>
      <c r="P54" s="78">
        <f>IFERROR((($C54*s_DL)/ss_out!O54),0)</f>
        <v>1.9116046191726188</v>
      </c>
      <c r="Q54" s="78">
        <f>IFERROR((($C54*s_DL)/ss_out!P54),0)</f>
        <v>5.5831806804381685</v>
      </c>
      <c r="R54" s="78">
        <f>IFERROR((($C54*s_DL)/ss_out!Q54),0)</f>
        <v>8.9721557398150669</v>
      </c>
      <c r="S54" s="78">
        <f>IFERROR((($C54*s_DL)/ss_out!R54),0)</f>
        <v>1.8048280998874089</v>
      </c>
    </row>
    <row r="55" spans="1:19">
      <c r="A55" s="90" t="s">
        <v>360</v>
      </c>
      <c r="B55" s="97">
        <v>1.9999999999999999E-7</v>
      </c>
      <c r="C55" s="76">
        <v>5</v>
      </c>
      <c r="D55" s="78">
        <f>IFERROR((($C55*s_DL)/ss_out!C55),0)</f>
        <v>0</v>
      </c>
      <c r="E55" s="78">
        <f>IFERROR((($C55*s_DL)/ss_out!D55),0)</f>
        <v>0</v>
      </c>
      <c r="F55" s="78">
        <f>IFERROR((($C55*s_DL)/ss_out!E55),0)</f>
        <v>0</v>
      </c>
      <c r="G55" s="78">
        <f>IFERROR((($C55*s_DL)/ss_out!F55),0)</f>
        <v>1.6664265536208306E-10</v>
      </c>
      <c r="H55" s="78">
        <f>IFERROR((($C55*s_DL)/ss_out!G55),0)</f>
        <v>1.6664265536208306E-10</v>
      </c>
      <c r="I55" s="78">
        <f>IFERROR((($C55*s_DL)/ss_out!H55),0)</f>
        <v>1.6664265536208306E-10</v>
      </c>
      <c r="J55" s="78">
        <f>IFERROR((($C55*s_DL)/ss_out!I55),0)</f>
        <v>1.0578560767123287E-9</v>
      </c>
      <c r="K55" s="78">
        <f>IFERROR((($C55*s_DL)/ss_out!J55),0)</f>
        <v>2.1296313123287663E-10</v>
      </c>
      <c r="L55" s="78">
        <f>IFERROR((($C55*s_DL)/ss_out!K55),0)</f>
        <v>6.0780327214611855E-10</v>
      </c>
      <c r="M55" s="78">
        <f>IFERROR((($C55*s_DL)/ss_out!L55),0)</f>
        <v>9.4650280547945205E-10</v>
      </c>
      <c r="N55" s="78">
        <f>IFERROR((($C55*s_DL)/ss_out!M55),0)</f>
        <v>2.1021705305936073E-10</v>
      </c>
      <c r="O55" s="78">
        <f>IFERROR((($C55*s_DL)/ss_out!N55),0)</f>
        <v>9.7700102548404371E-10</v>
      </c>
      <c r="P55" s="78">
        <f>IFERROR((($C55*s_DL)/ss_out!O55),0)</f>
        <v>2.0109496886674962E-10</v>
      </c>
      <c r="Q55" s="78">
        <f>IFERROR((($C55*s_DL)/ss_out!P55),0)</f>
        <v>5.6486831099459685E-10</v>
      </c>
      <c r="R55" s="78">
        <f>IFERROR((($C55*s_DL)/ss_out!Q55),0)</f>
        <v>9.1396378082191757E-10</v>
      </c>
      <c r="S55" s="78">
        <f>IFERROR((($C55*s_DL)/ss_out!R55),0)</f>
        <v>1.8834001502803313E-10</v>
      </c>
    </row>
    <row r="56" spans="1:19">
      <c r="A56" s="90" t="s">
        <v>361</v>
      </c>
      <c r="B56" s="97">
        <v>0.99979000004200003</v>
      </c>
      <c r="C56" s="76">
        <v>5</v>
      </c>
      <c r="D56" s="78">
        <f>IFERROR((($C56*s_DL)/ss_out!C56),0)</f>
        <v>0</v>
      </c>
      <c r="E56" s="78">
        <f>IFERROR((($C56*s_DL)/ss_out!D56),0)</f>
        <v>0</v>
      </c>
      <c r="F56" s="78">
        <f>IFERROR((($C56*s_DL)/ss_out!E56),0)</f>
        <v>0</v>
      </c>
      <c r="G56" s="78">
        <f>IFERROR((($C56*s_DL)/ss_out!F56),0)</f>
        <v>8.9850765107763782E-5</v>
      </c>
      <c r="H56" s="78">
        <f>IFERROR((($C56*s_DL)/ss_out!G56),0)</f>
        <v>8.9850765107763782E-5</v>
      </c>
      <c r="I56" s="78">
        <f>IFERROR((($C56*s_DL)/ss_out!H56),0)</f>
        <v>8.9850765107763782E-5</v>
      </c>
      <c r="J56" s="78">
        <f>IFERROR((($C56*s_DL)/ss_out!I56),0)</f>
        <v>5.8583272465425403E-4</v>
      </c>
      <c r="K56" s="78">
        <f>IFERROR((($C56*s_DL)/ss_out!J56),0)</f>
        <v>1.1397523825958245E-4</v>
      </c>
      <c r="L56" s="78">
        <f>IFERROR((($C56*s_DL)/ss_out!K56),0)</f>
        <v>3.2596918142240586E-4</v>
      </c>
      <c r="M56" s="78">
        <f>IFERROR((($C56*s_DL)/ss_out!L56),0)</f>
        <v>5.1516807693331279E-4</v>
      </c>
      <c r="N56" s="78">
        <f>IFERROR((($C56*s_DL)/ss_out!M56),0)</f>
        <v>1.1226719606480797E-4</v>
      </c>
      <c r="O56" s="78">
        <f>IFERROR((($C56*s_DL)/ss_out!N56),0)</f>
        <v>5.6232087714999397E-4</v>
      </c>
      <c r="P56" s="78">
        <f>IFERROR((($C56*s_DL)/ss_out!O56),0)</f>
        <v>1.0979326206855339E-4</v>
      </c>
      <c r="Q56" s="78">
        <f>IFERROR((($C56*s_DL)/ss_out!P56),0)</f>
        <v>3.1220144095480545E-4</v>
      </c>
      <c r="R56" s="78">
        <f>IFERROR((($C56*s_DL)/ss_out!Q56),0)</f>
        <v>5.0056340351316373E-4</v>
      </c>
      <c r="S56" s="78">
        <f>IFERROR((($C56*s_DL)/ss_out!R56),0)</f>
        <v>1.0154959673384413E-4</v>
      </c>
    </row>
    <row r="57" spans="1:19">
      <c r="A57" s="90" t="s">
        <v>362</v>
      </c>
      <c r="B57" s="97">
        <v>2.0999995799999999E-4</v>
      </c>
      <c r="C57" s="76">
        <v>5</v>
      </c>
      <c r="D57" s="78">
        <f>IFERROR((($C57*s_DL)/ss_out!C57),0)</f>
        <v>0</v>
      </c>
      <c r="E57" s="78">
        <f>IFERROR((($C57*s_DL)/ss_out!D57),0)</f>
        <v>0</v>
      </c>
      <c r="F57" s="78">
        <f>IFERROR((($C57*s_DL)/ss_out!E57),0)</f>
        <v>0</v>
      </c>
      <c r="G57" s="78">
        <f>IFERROR((($C57*s_DL)/ss_out!F57),0)</f>
        <v>6.2862542384322132E-4</v>
      </c>
      <c r="H57" s="78">
        <f>IFERROR((($C57*s_DL)/ss_out!G57),0)</f>
        <v>6.2862542384322132E-4</v>
      </c>
      <c r="I57" s="78">
        <f>IFERROR((($C57*s_DL)/ss_out!H57),0)</f>
        <v>6.2862542384322132E-4</v>
      </c>
      <c r="J57" s="78">
        <f>IFERROR((($C57*s_DL)/ss_out!I57),0)</f>
        <v>0</v>
      </c>
      <c r="K57" s="78">
        <f>IFERROR((($C57*s_DL)/ss_out!J57),0)</f>
        <v>0</v>
      </c>
      <c r="L57" s="78">
        <f>IFERROR((($C57*s_DL)/ss_out!K57),0)</f>
        <v>0</v>
      </c>
      <c r="M57" s="78">
        <f>IFERROR((($C57*s_DL)/ss_out!L57),0)</f>
        <v>0</v>
      </c>
      <c r="N57" s="78">
        <f>IFERROR((($C57*s_DL)/ss_out!M57),0)</f>
        <v>0</v>
      </c>
      <c r="O57" s="78">
        <f>IFERROR((($C57*s_DL)/ss_out!N57),0)</f>
        <v>4.1512364763911036E-3</v>
      </c>
      <c r="P57" s="78">
        <f>IFERROR((($C57*s_DL)/ss_out!O57),0)</f>
        <v>7.5985502231351706E-4</v>
      </c>
      <c r="Q57" s="78">
        <f>IFERROR((($C57*s_DL)/ss_out!P57),0)</f>
        <v>2.1880560542029345E-3</v>
      </c>
      <c r="R57" s="78">
        <f>IFERROR((($C57*s_DL)/ss_out!Q57),0)</f>
        <v>3.4824481206256531E-3</v>
      </c>
      <c r="S57" s="78">
        <f>IFERROR((($C57*s_DL)/ss_out!R57),0)</f>
        <v>7.1047428712885845E-4</v>
      </c>
    </row>
    <row r="58" spans="1:19">
      <c r="A58" s="90" t="s">
        <v>363</v>
      </c>
      <c r="B58" s="97">
        <v>1</v>
      </c>
      <c r="C58" s="76">
        <v>5</v>
      </c>
      <c r="D58" s="78">
        <f>IFERROR((($C58*s_DL)/ss_out!C58),0)</f>
        <v>422.16868159290721</v>
      </c>
      <c r="E58" s="78">
        <f>IFERROR((($C58*s_DL)/ss_out!D58),0)</f>
        <v>103920.56651258163</v>
      </c>
      <c r="F58" s="78">
        <f>IFERROR((($C58*s_DL)/ss_out!E58),0)</f>
        <v>291.76038823785393</v>
      </c>
      <c r="G58" s="78">
        <f>IFERROR((($C58*s_DL)/ss_out!F58),0)</f>
        <v>2.8184244681059472E-3</v>
      </c>
      <c r="H58" s="78">
        <f>IFERROR((($C58*s_DL)/ss_out!G58),0)</f>
        <v>713.9318882552293</v>
      </c>
      <c r="I58" s="78">
        <f>IFERROR((($C58*s_DL)/ss_out!H58),0)</f>
        <v>104342.73801259902</v>
      </c>
      <c r="J58" s="78">
        <f>IFERROR((($C58*s_DL)/ss_out!I58),0)</f>
        <v>3.1499427214611879E-3</v>
      </c>
      <c r="K58" s="78">
        <f>IFERROR((($C58*s_DL)/ss_out!J58),0)</f>
        <v>2.0024635872146123E-3</v>
      </c>
      <c r="L58" s="78">
        <f>IFERROR((($C58*s_DL)/ss_out!K58),0)</f>
        <v>3.093693744292237E-3</v>
      </c>
      <c r="M58" s="78">
        <f>IFERROR((($C58*s_DL)/ss_out!L58),0)</f>
        <v>3.1499427214611879E-3</v>
      </c>
      <c r="N58" s="78">
        <f>IFERROR((($C58*s_DL)/ss_out!M58),0)</f>
        <v>3.8192844714611878E-3</v>
      </c>
      <c r="O58" s="78">
        <f>IFERROR((($C58*s_DL)/ss_out!N58),0)</f>
        <v>2.4864018264840171E-3</v>
      </c>
      <c r="P58" s="78">
        <f>IFERROR((($C58*s_DL)/ss_out!O58),0)</f>
        <v>1.6271184483927839E-3</v>
      </c>
      <c r="Q58" s="78">
        <f>IFERROR((($C58*s_DL)/ss_out!P58),0)</f>
        <v>2.4494734974700714E-3</v>
      </c>
      <c r="R58" s="78">
        <f>IFERROR((($C58*s_DL)/ss_out!Q58),0)</f>
        <v>2.481189244038558E-3</v>
      </c>
      <c r="S58" s="78">
        <f>IFERROR((($C58*s_DL)/ss_out!R58),0)</f>
        <v>3.1853915525114156E-3</v>
      </c>
    </row>
    <row r="59" spans="1:19">
      <c r="A59" s="90" t="s">
        <v>364</v>
      </c>
      <c r="B59" s="97">
        <v>1</v>
      </c>
      <c r="C59" s="76">
        <v>5</v>
      </c>
      <c r="D59" s="78">
        <f>IFERROR((($C59*s_DL)/ss_out!C59),0)</f>
        <v>0.79459909897515579</v>
      </c>
      <c r="E59" s="78">
        <f>IFERROR((($C59*s_DL)/ss_out!D59),0)</f>
        <v>2516.1530200392904</v>
      </c>
      <c r="F59" s="78">
        <f>IFERROR((($C59*s_DL)/ss_out!E59),0)</f>
        <v>7.0641818710989499</v>
      </c>
      <c r="G59" s="78">
        <f>IFERROR((($C59*s_DL)/ss_out!F59),0)</f>
        <v>4.1484280626788703E-2</v>
      </c>
      <c r="H59" s="78">
        <f>IFERROR((($C59*s_DL)/ss_out!G59),0)</f>
        <v>7.9002652507008939</v>
      </c>
      <c r="I59" s="78">
        <f>IFERROR((($C59*s_DL)/ss_out!H59),0)</f>
        <v>2516.9891034188922</v>
      </c>
      <c r="J59" s="78">
        <f>IFERROR((($C59*s_DL)/ss_out!I59),0)</f>
        <v>7.3676308310502278E-3</v>
      </c>
      <c r="K59" s="78">
        <f>IFERROR((($C59*s_DL)/ss_out!J59),0)</f>
        <v>4.2244436164383566E-3</v>
      </c>
      <c r="L59" s="78">
        <f>IFERROR((($C59*s_DL)/ss_out!K59),0)</f>
        <v>6.1103559452054803E-3</v>
      </c>
      <c r="M59" s="78">
        <f>IFERROR((($C59*s_DL)/ss_out!L59),0)</f>
        <v>7.2167578447488593E-3</v>
      </c>
      <c r="N59" s="78">
        <f>IFERROR((($C59*s_DL)/ss_out!M59),0)</f>
        <v>5.5233808767123298E-2</v>
      </c>
      <c r="O59" s="78">
        <f>IFERROR((($C59*s_DL)/ss_out!N59),0)</f>
        <v>5.9593178717993198E-3</v>
      </c>
      <c r="P59" s="78">
        <f>IFERROR((($C59*s_DL)/ss_out!O59),0)</f>
        <v>3.5797310467426523E-3</v>
      </c>
      <c r="Q59" s="78">
        <f>IFERROR((($C59*s_DL)/ss_out!P59),0)</f>
        <v>5.3005987261146477E-3</v>
      </c>
      <c r="R59" s="78">
        <f>IFERROR((($C59*s_DL)/ss_out!Q59),0)</f>
        <v>5.8858216923163677E-3</v>
      </c>
      <c r="S59" s="78">
        <f>IFERROR((($C59*s_DL)/ss_out!R59),0)</f>
        <v>4.6885654934506554E-2</v>
      </c>
    </row>
    <row r="60" spans="1:19">
      <c r="A60" s="90" t="s">
        <v>365</v>
      </c>
      <c r="B60" s="99">
        <v>1.9000000000000001E-8</v>
      </c>
      <c r="C60" s="76">
        <v>5</v>
      </c>
      <c r="D60" s="78">
        <f>IFERROR((($C60*s_DL)/ss_out!C60),0)</f>
        <v>0</v>
      </c>
      <c r="E60" s="78">
        <f>IFERROR((($C60*s_DL)/ss_out!D60),0)</f>
        <v>0</v>
      </c>
      <c r="F60" s="78">
        <f>IFERROR((($C60*s_DL)/ss_out!E60),0)</f>
        <v>0</v>
      </c>
      <c r="G60" s="78">
        <f>IFERROR((($C60*s_DL)/ss_out!F60),0)</f>
        <v>3.3160133198766416E-9</v>
      </c>
      <c r="H60" s="78">
        <f>IFERROR((($C60*s_DL)/ss_out!G60),0)</f>
        <v>3.3160133198766416E-9</v>
      </c>
      <c r="I60" s="78">
        <f>IFERROR((($C60*s_DL)/ss_out!H60),0)</f>
        <v>3.3160133198766416E-9</v>
      </c>
      <c r="J60" s="78">
        <f>IFERROR((($C60*s_DL)/ss_out!I60),0)</f>
        <v>0</v>
      </c>
      <c r="K60" s="78">
        <f>IFERROR((($C60*s_DL)/ss_out!J60),0)</f>
        <v>0</v>
      </c>
      <c r="L60" s="78">
        <f>IFERROR((($C60*s_DL)/ss_out!K60),0)</f>
        <v>0</v>
      </c>
      <c r="M60" s="78">
        <f>IFERROR((($C60*s_DL)/ss_out!L60),0)</f>
        <v>0</v>
      </c>
      <c r="N60" s="78">
        <f>IFERROR((($C60*s_DL)/ss_out!M60),0)</f>
        <v>0</v>
      </c>
      <c r="O60" s="78">
        <f>IFERROR((($C60*s_DL)/ss_out!N60),0)</f>
        <v>1.3065140120276898E-8</v>
      </c>
      <c r="P60" s="78">
        <f>IFERROR((($C60*s_DL)/ss_out!O60),0)</f>
        <v>3.0507906646073944E-9</v>
      </c>
      <c r="Q60" s="78">
        <f>IFERROR((($C60*s_DL)/ss_out!P60),0)</f>
        <v>8.5654540527898478E-9</v>
      </c>
      <c r="R60" s="78">
        <f>IFERROR((($C60*s_DL)/ss_out!Q60),0)</f>
        <v>1.2095899549996694E-8</v>
      </c>
      <c r="S60" s="78">
        <f>IFERROR((($C60*s_DL)/ss_out!R60),0)</f>
        <v>3.7477679237751076E-9</v>
      </c>
    </row>
    <row r="61" spans="1:19">
      <c r="A61" s="90" t="s">
        <v>366</v>
      </c>
      <c r="B61" s="97">
        <v>1</v>
      </c>
      <c r="C61" s="76">
        <v>5</v>
      </c>
      <c r="D61" s="78">
        <f>IFERROR((($C61*s_DL)/ss_out!C61),0)</f>
        <v>733.94267920605989</v>
      </c>
      <c r="E61" s="78">
        <f>IFERROR((($C61*s_DL)/ss_out!D61),0)</f>
        <v>80654.768039615577</v>
      </c>
      <c r="F61" s="78">
        <f>IFERROR((($C61*s_DL)/ss_out!E61),0)</f>
        <v>226.44089833385675</v>
      </c>
      <c r="G61" s="78">
        <f>IFERROR((($C61*s_DL)/ss_out!F61),0)</f>
        <v>1.0554287487219529E-5</v>
      </c>
      <c r="H61" s="78">
        <f>IFERROR((($C61*s_DL)/ss_out!G61),0)</f>
        <v>960.38358809420401</v>
      </c>
      <c r="I61" s="78">
        <f>IFERROR((($C61*s_DL)/ss_out!H61),0)</f>
        <v>81388.710729375918</v>
      </c>
      <c r="J61" s="78">
        <f>IFERROR((($C61*s_DL)/ss_out!I61),0)</f>
        <v>6.885550356164383E-5</v>
      </c>
      <c r="K61" s="78">
        <f>IFERROR((($C61*s_DL)/ss_out!J61),0)</f>
        <v>1.3360703671232877E-5</v>
      </c>
      <c r="L61" s="78">
        <f>IFERROR((($C61*s_DL)/ss_out!K61),0)</f>
        <v>3.8303723835616427E-5</v>
      </c>
      <c r="M61" s="78">
        <f>IFERROR((($C61*s_DL)/ss_out!L61),0)</f>
        <v>6.0191566027397235E-5</v>
      </c>
      <c r="N61" s="78">
        <f>IFERROR((($C61*s_DL)/ss_out!M61),0)</f>
        <v>1.3155285452054796E-5</v>
      </c>
      <c r="O61" s="78">
        <f>IFERROR((($C61*s_DL)/ss_out!N61),0)</f>
        <v>6.6314037575684401E-5</v>
      </c>
      <c r="P61" s="78">
        <f>IFERROR((($C61*s_DL)/ss_out!O61),0)</f>
        <v>1.2870529728813148E-5</v>
      </c>
      <c r="Q61" s="78">
        <f>IFERROR((($C61*s_DL)/ss_out!P61),0)</f>
        <v>3.6653787162768429E-5</v>
      </c>
      <c r="R61" s="78">
        <f>IFERROR((($C61*s_DL)/ss_out!Q61),0)</f>
        <v>5.8498773079213805E-5</v>
      </c>
      <c r="S61" s="78">
        <f>IFERROR((($C61*s_DL)/ss_out!R61),0)</f>
        <v>1.1928486494853341E-5</v>
      </c>
    </row>
    <row r="62" spans="1:19">
      <c r="A62" s="90" t="s">
        <v>367</v>
      </c>
      <c r="B62" s="97">
        <v>1.339E-6</v>
      </c>
      <c r="C62" s="76">
        <v>5</v>
      </c>
      <c r="D62" s="78">
        <f>IFERROR((($C62*s_DL)/ss_out!C62),0)</f>
        <v>0</v>
      </c>
      <c r="E62" s="78">
        <f>IFERROR((($C62*s_DL)/ss_out!D62),0)</f>
        <v>0</v>
      </c>
      <c r="F62" s="78">
        <f>IFERROR((($C62*s_DL)/ss_out!E62),0)</f>
        <v>0</v>
      </c>
      <c r="G62" s="78">
        <f>IFERROR((($C62*s_DL)/ss_out!F62),0)</f>
        <v>1.0026351635072455E-7</v>
      </c>
      <c r="H62" s="78">
        <f>IFERROR((($C62*s_DL)/ss_out!G62),0)</f>
        <v>1.0026351635072455E-7</v>
      </c>
      <c r="I62" s="78">
        <f>IFERROR((($C62*s_DL)/ss_out!H62),0)</f>
        <v>1.0026351635072455E-7</v>
      </c>
      <c r="J62" s="78">
        <f>IFERROR((($C62*s_DL)/ss_out!I62),0)</f>
        <v>2.3373891566465754E-8</v>
      </c>
      <c r="K62" s="78">
        <f>IFERROR((($C62*s_DL)/ss_out!J62),0)</f>
        <v>1.3873976573077625E-8</v>
      </c>
      <c r="L62" s="78">
        <f>IFERROR((($C62*s_DL)/ss_out!K62),0)</f>
        <v>1.9341553547689497E-8</v>
      </c>
      <c r="M62" s="78">
        <f>IFERROR((($C62*s_DL)/ss_out!L62),0)</f>
        <v>2.2792961512913239E-8</v>
      </c>
      <c r="N62" s="78">
        <f>IFERROR((($C62*s_DL)/ss_out!M62),0)</f>
        <v>1.3087719686136986E-7</v>
      </c>
      <c r="O62" s="78">
        <f>IFERROR((($C62*s_DL)/ss_out!N62),0)</f>
        <v>2.0788851168989125E-8</v>
      </c>
      <c r="P62" s="78">
        <f>IFERROR((($C62*s_DL)/ss_out!O62),0)</f>
        <v>1.1648294103881271E-8</v>
      </c>
      <c r="Q62" s="78">
        <f>IFERROR((($C62*s_DL)/ss_out!P62),0)</f>
        <v>1.6052956724240617E-8</v>
      </c>
      <c r="R62" s="78">
        <f>IFERROR((($C62*s_DL)/ss_out!Q62),0)</f>
        <v>1.9070229915411328E-8</v>
      </c>
      <c r="S62" s="78">
        <f>IFERROR((($C62*s_DL)/ss_out!R62),0)</f>
        <v>1.1331811855270991E-7</v>
      </c>
    </row>
    <row r="63" spans="1:19">
      <c r="A63" s="87" t="s">
        <v>32</v>
      </c>
      <c r="B63" s="87" t="s">
        <v>8</v>
      </c>
      <c r="C63" s="101">
        <v>5</v>
      </c>
      <c r="D63" s="102">
        <f>SUM(D64:D76)</f>
        <v>1157.058190635491</v>
      </c>
      <c r="E63" s="102">
        <f t="shared" ref="E63:S63" si="3">SUM(E64:E76)</f>
        <v>187544.97581843575</v>
      </c>
      <c r="F63" s="102">
        <f t="shared" si="3"/>
        <v>526.53865152112144</v>
      </c>
      <c r="G63" s="102">
        <f t="shared" si="3"/>
        <v>1.9268893697795806</v>
      </c>
      <c r="H63" s="102">
        <f t="shared" si="3"/>
        <v>1685.5237315263921</v>
      </c>
      <c r="I63" s="102">
        <f t="shared" si="3"/>
        <v>188703.96089844103</v>
      </c>
      <c r="J63" s="102">
        <f t="shared" si="3"/>
        <v>12.491554208796243</v>
      </c>
      <c r="K63" s="102">
        <f t="shared" si="3"/>
        <v>2.3049728504726281</v>
      </c>
      <c r="L63" s="102">
        <f t="shared" si="3"/>
        <v>6.6268172837626693</v>
      </c>
      <c r="M63" s="102">
        <f t="shared" si="3"/>
        <v>10.588493325281998</v>
      </c>
      <c r="N63" s="102">
        <f t="shared" si="3"/>
        <v>2.3997147417143032</v>
      </c>
      <c r="O63" s="102">
        <f t="shared" si="3"/>
        <v>12.28386811301888</v>
      </c>
      <c r="P63" s="102">
        <f t="shared" si="3"/>
        <v>2.2438141409762133</v>
      </c>
      <c r="Q63" s="102">
        <f t="shared" si="3"/>
        <v>6.5172043493287939</v>
      </c>
      <c r="R63" s="102">
        <f t="shared" si="3"/>
        <v>10.283690124536701</v>
      </c>
      <c r="S63" s="102">
        <f t="shared" si="3"/>
        <v>2.1777759846247511</v>
      </c>
    </row>
    <row r="64" spans="1:19">
      <c r="A64" s="90" t="s">
        <v>355</v>
      </c>
      <c r="B64" s="97">
        <v>1</v>
      </c>
      <c r="C64" s="76">
        <v>5</v>
      </c>
      <c r="D64" s="78">
        <f>IFERROR((($C64*s_DL)/ss_out!C64),0)</f>
        <v>0</v>
      </c>
      <c r="E64" s="78">
        <f>IFERROR((($C64*s_DL)/ss_out!D64),0)</f>
        <v>30.508704704289791</v>
      </c>
      <c r="F64" s="78">
        <f>IFERROR((($C64*s_DL)/ss_out!E64),0)</f>
        <v>8.5654185960196444E-2</v>
      </c>
      <c r="G64" s="78">
        <f>IFERROR((($C64*s_DL)/ss_out!F64),0)</f>
        <v>4.2580163852730271E-4</v>
      </c>
      <c r="H64" s="78">
        <f>IFERROR((($C64*s_DL)/ss_out!G64),0)</f>
        <v>8.6079987598723748E-2</v>
      </c>
      <c r="I64" s="78">
        <f>IFERROR((($C64*s_DL)/ss_out!H64),0)</f>
        <v>30.509130505928319</v>
      </c>
      <c r="J64" s="78">
        <f>IFERROR((($C64*s_DL)/ss_out!I64),0)</f>
        <v>2.6713807397260271E-3</v>
      </c>
      <c r="K64" s="78">
        <f>IFERROR((($C64*s_DL)/ss_out!J64),0)</f>
        <v>5.5302267945205464E-4</v>
      </c>
      <c r="L64" s="78">
        <f>IFERROR((($C64*s_DL)/ss_out!K64),0)</f>
        <v>1.5770519630136986E-3</v>
      </c>
      <c r="M64" s="78">
        <f>IFERROR((($C64*s_DL)/ss_out!L64),0)</f>
        <v>2.4370490958904112E-3</v>
      </c>
      <c r="N64" s="78">
        <f>IFERROR((($C64*s_DL)/ss_out!M64),0)</f>
        <v>5.4552105616438346E-4</v>
      </c>
      <c r="O64" s="78">
        <f>IFERROR((($C64*s_DL)/ss_out!N64),0)</f>
        <v>2.522119863013698E-3</v>
      </c>
      <c r="P64" s="78">
        <f>IFERROR((($C64*s_DL)/ss_out!O64),0)</f>
        <v>5.2007960329232485E-4</v>
      </c>
      <c r="Q64" s="78">
        <f>IFERROR((($C64*s_DL)/ss_out!P64),0)</f>
        <v>1.471184532262306E-3</v>
      </c>
      <c r="R64" s="78">
        <f>IFERROR((($C64*s_DL)/ss_out!Q64),0)</f>
        <v>2.2438692168519001E-3</v>
      </c>
      <c r="S64" s="78">
        <f>IFERROR((($C64*s_DL)/ss_out!R64),0)</f>
        <v>4.8124225352112683E-4</v>
      </c>
    </row>
    <row r="65" spans="1:19">
      <c r="A65" s="90" t="s">
        <v>356</v>
      </c>
      <c r="B65" s="97">
        <v>1</v>
      </c>
      <c r="C65" s="76">
        <v>5</v>
      </c>
      <c r="D65" s="78">
        <f>IFERROR((($C65*s_DL)/ss_out!C65),0)</f>
        <v>0</v>
      </c>
      <c r="E65" s="78">
        <f>IFERROR((($C65*s_DL)/ss_out!D65),0)</f>
        <v>35.49256944224247</v>
      </c>
      <c r="F65" s="78">
        <f>IFERROR((($C65*s_DL)/ss_out!E65),0)</f>
        <v>9.9646549162854481E-2</v>
      </c>
      <c r="G65" s="78">
        <f>IFERROR((($C65*s_DL)/ss_out!F65),0)</f>
        <v>7.7733965168728568E-9</v>
      </c>
      <c r="H65" s="78">
        <f>IFERROR((($C65*s_DL)/ss_out!G65),0)</f>
        <v>9.9646556936251005E-2</v>
      </c>
      <c r="I65" s="78">
        <f>IFERROR((($C65*s_DL)/ss_out!H65),0)</f>
        <v>35.492569450015871</v>
      </c>
      <c r="J65" s="78">
        <f>IFERROR((($C65*s_DL)/ss_out!I65),0)</f>
        <v>1.1239943652968034E-8</v>
      </c>
      <c r="K65" s="78">
        <f>IFERROR((($C65*s_DL)/ss_out!J65),0)</f>
        <v>5.278677990867579E-9</v>
      </c>
      <c r="L65" s="78">
        <f>IFERROR((($C65*s_DL)/ss_out!K65),0)</f>
        <v>9.8747683105022834E-9</v>
      </c>
      <c r="M65" s="78">
        <f>IFERROR((($C65*s_DL)/ss_out!L65),0)</f>
        <v>1.1239943652968034E-8</v>
      </c>
      <c r="N65" s="78">
        <f>IFERROR((($C65*s_DL)/ss_out!M65),0)</f>
        <v>9.4688332762557078E-9</v>
      </c>
      <c r="O65" s="78">
        <f>IFERROR((($C65*s_DL)/ss_out!N65),0)</f>
        <v>1.042881369863014E-8</v>
      </c>
      <c r="P65" s="78">
        <f>IFERROR((($C65*s_DL)/ss_out!O65),0)</f>
        <v>4.8977424657534249E-9</v>
      </c>
      <c r="Q65" s="78">
        <f>IFERROR((($C65*s_DL)/ss_out!P65),0)</f>
        <v>9.1621561643835613E-9</v>
      </c>
      <c r="R65" s="78">
        <f>IFERROR((($C65*s_DL)/ss_out!Q65),0)</f>
        <v>1.042881369863014E-8</v>
      </c>
      <c r="S65" s="78">
        <f>IFERROR((($C65*s_DL)/ss_out!R65),0)</f>
        <v>8.7855154109589051E-9</v>
      </c>
    </row>
    <row r="66" spans="1:19">
      <c r="A66" s="90" t="s">
        <v>357</v>
      </c>
      <c r="B66" s="98">
        <v>0.99980000000000002</v>
      </c>
      <c r="C66" s="76">
        <v>5</v>
      </c>
      <c r="D66" s="78">
        <f>IFERROR((($C66*s_DL)/ss_out!C66),0)</f>
        <v>8.4295560994347443E-2</v>
      </c>
      <c r="E66" s="78">
        <f>IFERROR((($C66*s_DL)/ss_out!D66),0)</f>
        <v>217.01088520489478</v>
      </c>
      <c r="F66" s="78">
        <f>IFERROR((($C66*s_DL)/ss_out!E66),0)</f>
        <v>0.60926515553160376</v>
      </c>
      <c r="G66" s="78">
        <f>IFERROR((($C66*s_DL)/ss_out!F66),0)</f>
        <v>0.2845254422835799</v>
      </c>
      <c r="H66" s="78">
        <f>IFERROR((($C66*s_DL)/ss_out!G66),0)</f>
        <v>0.9780861588095312</v>
      </c>
      <c r="I66" s="78">
        <f>IFERROR((($C66*s_DL)/ss_out!H66),0)</f>
        <v>217.37970620817273</v>
      </c>
      <c r="J66" s="78">
        <f>IFERROR((($C66*s_DL)/ss_out!I66),0)</f>
        <v>1.6382908324531507</v>
      </c>
      <c r="K66" s="78">
        <f>IFERROR((($C66*s_DL)/ss_out!J66),0)</f>
        <v>0.3651465451232877</v>
      </c>
      <c r="L66" s="78">
        <f>IFERROR((($C66*s_DL)/ss_out!K66),0)</f>
        <v>1.0297132572476713</v>
      </c>
      <c r="M66" s="78">
        <f>IFERROR((($C66*s_DL)/ss_out!L66),0)</f>
        <v>1.531181179216986</v>
      </c>
      <c r="N66" s="78">
        <f>IFERROR((($C66*s_DL)/ss_out!M66),0)</f>
        <v>0.37018588020534249</v>
      </c>
      <c r="O66" s="78">
        <f>IFERROR((($C66*s_DL)/ss_out!N66),0)</f>
        <v>1.4589465161659187</v>
      </c>
      <c r="P66" s="78">
        <f>IFERROR((($C66*s_DL)/ss_out!O66),0)</f>
        <v>0.32560004695762973</v>
      </c>
      <c r="Q66" s="78">
        <f>IFERROR((($C66*s_DL)/ss_out!P66),0)</f>
        <v>0.92226545650042802</v>
      </c>
      <c r="R66" s="78">
        <f>IFERROR((($C66*s_DL)/ss_out!Q66),0)</f>
        <v>1.2968819396868343</v>
      </c>
      <c r="S66" s="78">
        <f>IFERROR((($C66*s_DL)/ss_out!R66),0)</f>
        <v>0.32157148455845014</v>
      </c>
    </row>
    <row r="67" spans="1:19">
      <c r="A67" s="90" t="s">
        <v>358</v>
      </c>
      <c r="B67" s="97">
        <v>2.0000000000000001E-4</v>
      </c>
      <c r="C67" s="76">
        <v>5</v>
      </c>
      <c r="D67" s="78">
        <f>IFERROR((($C67*s_DL)/ss_out!C67),0)</f>
        <v>0</v>
      </c>
      <c r="E67" s="78">
        <f>IFERROR((($C67*s_DL)/ss_out!D67),0)</f>
        <v>0</v>
      </c>
      <c r="F67" s="78">
        <f>IFERROR((($C67*s_DL)/ss_out!E67),0)</f>
        <v>0</v>
      </c>
      <c r="G67" s="78">
        <f>IFERROR((($C67*s_DL)/ss_out!F67),0)</f>
        <v>2.9223295176213751E-8</v>
      </c>
      <c r="H67" s="78">
        <f>IFERROR((($C67*s_DL)/ss_out!G67),0)</f>
        <v>2.9223295176213754E-8</v>
      </c>
      <c r="I67" s="78">
        <f>IFERROR((($C67*s_DL)/ss_out!H67),0)</f>
        <v>2.9223295176213754E-8</v>
      </c>
      <c r="J67" s="78">
        <f>IFERROR((($C67*s_DL)/ss_out!I67),0)</f>
        <v>1.672025475799087E-8</v>
      </c>
      <c r="K67" s="78">
        <f>IFERROR((($C67*s_DL)/ss_out!J67),0)</f>
        <v>9.48229212785388E-9</v>
      </c>
      <c r="L67" s="78">
        <f>IFERROR((($C67*s_DL)/ss_out!K67),0)</f>
        <v>1.3297652273972601E-8</v>
      </c>
      <c r="M67" s="78">
        <f>IFERROR((($C67*s_DL)/ss_out!L67),0)</f>
        <v>1.6046955908675797E-8</v>
      </c>
      <c r="N67" s="78">
        <f>IFERROR((($C67*s_DL)/ss_out!M67),0)</f>
        <v>4.3890878995433788E-8</v>
      </c>
      <c r="O67" s="78">
        <f>IFERROR((($C67*s_DL)/ss_out!N67),0)</f>
        <v>1.2582131506849314E-8</v>
      </c>
      <c r="P67" s="78">
        <f>IFERROR((($C67*s_DL)/ss_out!O67),0)</f>
        <v>7.1355041095890425E-9</v>
      </c>
      <c r="Q67" s="78">
        <f>IFERROR((($C67*s_DL)/ss_out!P67),0)</f>
        <v>1.0006594520547944E-8</v>
      </c>
      <c r="R67" s="78">
        <f>IFERROR((($C67*s_DL)/ss_out!Q67),0)</f>
        <v>1.2075468493150686E-8</v>
      </c>
      <c r="S67" s="78">
        <f>IFERROR((($C67*s_DL)/ss_out!R67),0)</f>
        <v>3.302825342465754E-8</v>
      </c>
    </row>
    <row r="68" spans="1:19">
      <c r="A68" s="90" t="s">
        <v>359</v>
      </c>
      <c r="B68" s="97">
        <v>0.99999979999999999</v>
      </c>
      <c r="C68" s="76">
        <v>5</v>
      </c>
      <c r="D68" s="78">
        <f>IFERROR((($C68*s_DL)/ss_out!C68),0)</f>
        <v>6.793517655434933E-2</v>
      </c>
      <c r="E68" s="78">
        <f>IFERROR((($C68*s_DL)/ss_out!D68),0)</f>
        <v>170.4760868478302</v>
      </c>
      <c r="F68" s="78">
        <f>IFERROR((($C68*s_DL)/ss_out!E68),0)</f>
        <v>0.47861718765718297</v>
      </c>
      <c r="G68" s="78">
        <f>IFERROR((($C68*s_DL)/ss_out!F68),0)</f>
        <v>1.5969062495432764</v>
      </c>
      <c r="H68" s="78">
        <f>IFERROR((($C68*s_DL)/ss_out!G68),0)</f>
        <v>2.1434586137548086</v>
      </c>
      <c r="I68" s="78">
        <f>IFERROR((($C68*s_DL)/ss_out!H68),0)</f>
        <v>172.14092827392784</v>
      </c>
      <c r="J68" s="78">
        <f>IFERROR((($C68*s_DL)/ss_out!I68),0)</f>
        <v>10.839419681430694</v>
      </c>
      <c r="K68" s="78">
        <f>IFERROR((($C68*s_DL)/ss_out!J68),0)</f>
        <v>1.9329190106763945</v>
      </c>
      <c r="L68" s="78">
        <f>IFERROR((($C68*s_DL)/ss_out!K68),0)</f>
        <v>5.585958608835452</v>
      </c>
      <c r="M68" s="78">
        <f>IFERROR((($C68*s_DL)/ss_out!L68),0)</f>
        <v>9.0439329857335871</v>
      </c>
      <c r="N68" s="78">
        <f>IFERROR((($C68*s_DL)/ss_out!M68),0)</f>
        <v>1.9698046402855682</v>
      </c>
      <c r="O68" s="78">
        <f>IFERROR((($C68*s_DL)/ss_out!N68),0)</f>
        <v>10.809173828058611</v>
      </c>
      <c r="P68" s="78">
        <f>IFERROR((($C68*s_DL)/ss_out!O68),0)</f>
        <v>1.9116046191726188</v>
      </c>
      <c r="Q68" s="78">
        <f>IFERROR((($C68*s_DL)/ss_out!P68),0)</f>
        <v>5.5831806804381685</v>
      </c>
      <c r="R68" s="78">
        <f>IFERROR((($C68*s_DL)/ss_out!Q68),0)</f>
        <v>8.9721557398150669</v>
      </c>
      <c r="S68" s="78">
        <f>IFERROR((($C68*s_DL)/ss_out!R68),0)</f>
        <v>1.8048280998874089</v>
      </c>
    </row>
    <row r="69" spans="1:19">
      <c r="A69" s="90" t="s">
        <v>360</v>
      </c>
      <c r="B69" s="97">
        <v>1.9999999999999999E-7</v>
      </c>
      <c r="C69" s="76">
        <v>5</v>
      </c>
      <c r="D69" s="78">
        <f>IFERROR((($C69*s_DL)/ss_out!C69),0)</f>
        <v>0</v>
      </c>
      <c r="E69" s="78">
        <f>IFERROR((($C69*s_DL)/ss_out!D69),0)</f>
        <v>0</v>
      </c>
      <c r="F69" s="78">
        <f>IFERROR((($C69*s_DL)/ss_out!E69),0)</f>
        <v>0</v>
      </c>
      <c r="G69" s="78">
        <f>IFERROR((($C69*s_DL)/ss_out!F69),0)</f>
        <v>1.6664265536208306E-10</v>
      </c>
      <c r="H69" s="78">
        <f>IFERROR((($C69*s_DL)/ss_out!G69),0)</f>
        <v>1.6664265536208306E-10</v>
      </c>
      <c r="I69" s="78">
        <f>IFERROR((($C69*s_DL)/ss_out!H69),0)</f>
        <v>1.6664265536208306E-10</v>
      </c>
      <c r="J69" s="78">
        <f>IFERROR((($C69*s_DL)/ss_out!I69),0)</f>
        <v>1.0578560767123287E-9</v>
      </c>
      <c r="K69" s="78">
        <f>IFERROR((($C69*s_DL)/ss_out!J69),0)</f>
        <v>2.1296313123287663E-10</v>
      </c>
      <c r="L69" s="78">
        <f>IFERROR((($C69*s_DL)/ss_out!K69),0)</f>
        <v>6.0780327214611855E-10</v>
      </c>
      <c r="M69" s="78">
        <f>IFERROR((($C69*s_DL)/ss_out!L69),0)</f>
        <v>9.4650280547945205E-10</v>
      </c>
      <c r="N69" s="78">
        <f>IFERROR((($C69*s_DL)/ss_out!M69),0)</f>
        <v>2.1021705305936073E-10</v>
      </c>
      <c r="O69" s="78">
        <f>IFERROR((($C69*s_DL)/ss_out!N69),0)</f>
        <v>9.7700102548404371E-10</v>
      </c>
      <c r="P69" s="78">
        <f>IFERROR((($C69*s_DL)/ss_out!O69),0)</f>
        <v>2.0109496886674962E-10</v>
      </c>
      <c r="Q69" s="78">
        <f>IFERROR((($C69*s_DL)/ss_out!P69),0)</f>
        <v>5.6486831099459685E-10</v>
      </c>
      <c r="R69" s="78">
        <f>IFERROR((($C69*s_DL)/ss_out!Q69),0)</f>
        <v>9.1396378082191757E-10</v>
      </c>
      <c r="S69" s="78">
        <f>IFERROR((($C69*s_DL)/ss_out!R69),0)</f>
        <v>1.8834001502803313E-10</v>
      </c>
    </row>
    <row r="70" spans="1:19">
      <c r="A70" s="90" t="s">
        <v>361</v>
      </c>
      <c r="B70" s="97">
        <v>0.99979000004200003</v>
      </c>
      <c r="C70" s="76">
        <v>5</v>
      </c>
      <c r="D70" s="78">
        <f>IFERROR((($C70*s_DL)/ss_out!C70),0)</f>
        <v>0</v>
      </c>
      <c r="E70" s="78">
        <f>IFERROR((($C70*s_DL)/ss_out!D70),0)</f>
        <v>0</v>
      </c>
      <c r="F70" s="78">
        <f>IFERROR((($C70*s_DL)/ss_out!E70),0)</f>
        <v>0</v>
      </c>
      <c r="G70" s="78">
        <f>IFERROR((($C70*s_DL)/ss_out!F70),0)</f>
        <v>8.9850765107763782E-5</v>
      </c>
      <c r="H70" s="78">
        <f>IFERROR((($C70*s_DL)/ss_out!G70),0)</f>
        <v>8.9850765107763782E-5</v>
      </c>
      <c r="I70" s="78">
        <f>IFERROR((($C70*s_DL)/ss_out!H70),0)</f>
        <v>8.9850765107763782E-5</v>
      </c>
      <c r="J70" s="78">
        <f>IFERROR((($C70*s_DL)/ss_out!I70),0)</f>
        <v>5.8583272465425403E-4</v>
      </c>
      <c r="K70" s="78">
        <f>IFERROR((($C70*s_DL)/ss_out!J70),0)</f>
        <v>1.1397523825958245E-4</v>
      </c>
      <c r="L70" s="78">
        <f>IFERROR((($C70*s_DL)/ss_out!K70),0)</f>
        <v>3.2596918142240586E-4</v>
      </c>
      <c r="M70" s="78">
        <f>IFERROR((($C70*s_DL)/ss_out!L70),0)</f>
        <v>5.1516807693331279E-4</v>
      </c>
      <c r="N70" s="78">
        <f>IFERROR((($C70*s_DL)/ss_out!M70),0)</f>
        <v>1.1226719606480797E-4</v>
      </c>
      <c r="O70" s="78">
        <f>IFERROR((($C70*s_DL)/ss_out!N70),0)</f>
        <v>5.6232087714999397E-4</v>
      </c>
      <c r="P70" s="78">
        <f>IFERROR((($C70*s_DL)/ss_out!O70),0)</f>
        <v>1.0979326206855339E-4</v>
      </c>
      <c r="Q70" s="78">
        <f>IFERROR((($C70*s_DL)/ss_out!P70),0)</f>
        <v>3.1220144095480545E-4</v>
      </c>
      <c r="R70" s="78">
        <f>IFERROR((($C70*s_DL)/ss_out!Q70),0)</f>
        <v>5.0056340351316373E-4</v>
      </c>
      <c r="S70" s="78">
        <f>IFERROR((($C70*s_DL)/ss_out!R70),0)</f>
        <v>1.0154959673384413E-4</v>
      </c>
    </row>
    <row r="71" spans="1:19">
      <c r="A71" s="90" t="s">
        <v>362</v>
      </c>
      <c r="B71" s="97">
        <v>2.0999995799999999E-4</v>
      </c>
      <c r="C71" s="76">
        <v>5</v>
      </c>
      <c r="D71" s="78">
        <f>IFERROR((($C71*s_DL)/ss_out!C71),0)</f>
        <v>0</v>
      </c>
      <c r="E71" s="78">
        <f>IFERROR((($C71*s_DL)/ss_out!D71),0)</f>
        <v>0</v>
      </c>
      <c r="F71" s="78">
        <f>IFERROR((($C71*s_DL)/ss_out!E71),0)</f>
        <v>0</v>
      </c>
      <c r="G71" s="78">
        <f>IFERROR((($C71*s_DL)/ss_out!F71),0)</f>
        <v>6.2862542384322132E-4</v>
      </c>
      <c r="H71" s="78">
        <f>IFERROR((($C71*s_DL)/ss_out!G71),0)</f>
        <v>6.2862542384322132E-4</v>
      </c>
      <c r="I71" s="78">
        <f>IFERROR((($C71*s_DL)/ss_out!H71),0)</f>
        <v>6.2862542384322132E-4</v>
      </c>
      <c r="J71" s="78">
        <f>IFERROR((($C71*s_DL)/ss_out!I71),0)</f>
        <v>0</v>
      </c>
      <c r="K71" s="78">
        <f>IFERROR((($C71*s_DL)/ss_out!J71),0)</f>
        <v>0</v>
      </c>
      <c r="L71" s="78">
        <f>IFERROR((($C71*s_DL)/ss_out!K71),0)</f>
        <v>0</v>
      </c>
      <c r="M71" s="78">
        <f>IFERROR((($C71*s_DL)/ss_out!L71),0)</f>
        <v>0</v>
      </c>
      <c r="N71" s="78">
        <f>IFERROR((($C71*s_DL)/ss_out!M71),0)</f>
        <v>0</v>
      </c>
      <c r="O71" s="78">
        <f>IFERROR((($C71*s_DL)/ss_out!N71),0)</f>
        <v>4.1512364763911036E-3</v>
      </c>
      <c r="P71" s="78">
        <f>IFERROR((($C71*s_DL)/ss_out!O71),0)</f>
        <v>7.5985502231351706E-4</v>
      </c>
      <c r="Q71" s="78">
        <f>IFERROR((($C71*s_DL)/ss_out!P71),0)</f>
        <v>2.1880560542029345E-3</v>
      </c>
      <c r="R71" s="78">
        <f>IFERROR((($C71*s_DL)/ss_out!Q71),0)</f>
        <v>3.4824481206256531E-3</v>
      </c>
      <c r="S71" s="78">
        <f>IFERROR((($C71*s_DL)/ss_out!R71),0)</f>
        <v>7.1047428712885845E-4</v>
      </c>
    </row>
    <row r="72" spans="1:19">
      <c r="A72" s="90" t="s">
        <v>363</v>
      </c>
      <c r="B72" s="97">
        <v>1</v>
      </c>
      <c r="C72" s="76">
        <v>5</v>
      </c>
      <c r="D72" s="78">
        <f>IFERROR((($C72*s_DL)/ss_out!C72),0)</f>
        <v>422.16868159290721</v>
      </c>
      <c r="E72" s="78">
        <f>IFERROR((($C72*s_DL)/ss_out!D72),0)</f>
        <v>103920.56651258163</v>
      </c>
      <c r="F72" s="78">
        <f>IFERROR((($C72*s_DL)/ss_out!E72),0)</f>
        <v>291.76038823785393</v>
      </c>
      <c r="G72" s="78">
        <f>IFERROR((($C72*s_DL)/ss_out!F72),0)</f>
        <v>2.8184244681059472E-3</v>
      </c>
      <c r="H72" s="78">
        <f>IFERROR((($C72*s_DL)/ss_out!G72),0)</f>
        <v>713.9318882552293</v>
      </c>
      <c r="I72" s="78">
        <f>IFERROR((($C72*s_DL)/ss_out!H72),0)</f>
        <v>104342.73801259902</v>
      </c>
      <c r="J72" s="78">
        <f>IFERROR((($C72*s_DL)/ss_out!I72),0)</f>
        <v>3.1499427214611879E-3</v>
      </c>
      <c r="K72" s="78">
        <f>IFERROR((($C72*s_DL)/ss_out!J72),0)</f>
        <v>2.0024635872146123E-3</v>
      </c>
      <c r="L72" s="78">
        <f>IFERROR((($C72*s_DL)/ss_out!K72),0)</f>
        <v>3.093693744292237E-3</v>
      </c>
      <c r="M72" s="78">
        <f>IFERROR((($C72*s_DL)/ss_out!L72),0)</f>
        <v>3.1499427214611879E-3</v>
      </c>
      <c r="N72" s="78">
        <f>IFERROR((($C72*s_DL)/ss_out!M72),0)</f>
        <v>3.8192844714611878E-3</v>
      </c>
      <c r="O72" s="78">
        <f>IFERROR((($C72*s_DL)/ss_out!N72),0)</f>
        <v>2.4864018264840171E-3</v>
      </c>
      <c r="P72" s="78">
        <f>IFERROR((($C72*s_DL)/ss_out!O72),0)</f>
        <v>1.6271184483927839E-3</v>
      </c>
      <c r="Q72" s="78">
        <f>IFERROR((($C72*s_DL)/ss_out!P72),0)</f>
        <v>2.4494734974700714E-3</v>
      </c>
      <c r="R72" s="78">
        <f>IFERROR((($C72*s_DL)/ss_out!Q72),0)</f>
        <v>2.481189244038558E-3</v>
      </c>
      <c r="S72" s="78">
        <f>IFERROR((($C72*s_DL)/ss_out!R72),0)</f>
        <v>3.1853915525114156E-3</v>
      </c>
    </row>
    <row r="73" spans="1:19">
      <c r="A73" s="90" t="s">
        <v>364</v>
      </c>
      <c r="B73" s="97">
        <v>1</v>
      </c>
      <c r="C73" s="76">
        <v>5</v>
      </c>
      <c r="D73" s="78">
        <f>IFERROR((($C73*s_DL)/ss_out!C73),0)</f>
        <v>0.79459909897515579</v>
      </c>
      <c r="E73" s="78">
        <f>IFERROR((($C73*s_DL)/ss_out!D73),0)</f>
        <v>2516.1530200392904</v>
      </c>
      <c r="F73" s="78">
        <f>IFERROR((($C73*s_DL)/ss_out!E73),0)</f>
        <v>7.0641818710989499</v>
      </c>
      <c r="G73" s="78">
        <f>IFERROR((($C73*s_DL)/ss_out!F73),0)</f>
        <v>4.1484280626788703E-2</v>
      </c>
      <c r="H73" s="78">
        <f>IFERROR((($C73*s_DL)/ss_out!G73),0)</f>
        <v>7.9002652507008939</v>
      </c>
      <c r="I73" s="78">
        <f>IFERROR((($C73*s_DL)/ss_out!H73),0)</f>
        <v>2516.9891034188922</v>
      </c>
      <c r="J73" s="78">
        <f>IFERROR((($C73*s_DL)/ss_out!I73),0)</f>
        <v>7.3676308310502278E-3</v>
      </c>
      <c r="K73" s="78">
        <f>IFERROR((($C73*s_DL)/ss_out!J73),0)</f>
        <v>4.2244436164383566E-3</v>
      </c>
      <c r="L73" s="78">
        <f>IFERROR((($C73*s_DL)/ss_out!K73),0)</f>
        <v>6.1103559452054803E-3</v>
      </c>
      <c r="M73" s="78">
        <f>IFERROR((($C73*s_DL)/ss_out!L73),0)</f>
        <v>7.2167578447488593E-3</v>
      </c>
      <c r="N73" s="78">
        <f>IFERROR((($C73*s_DL)/ss_out!M73),0)</f>
        <v>5.5233808767123298E-2</v>
      </c>
      <c r="O73" s="78">
        <f>IFERROR((($C73*s_DL)/ss_out!N73),0)</f>
        <v>5.9593178717993198E-3</v>
      </c>
      <c r="P73" s="78">
        <f>IFERROR((($C73*s_DL)/ss_out!O73),0)</f>
        <v>3.5797310467426523E-3</v>
      </c>
      <c r="Q73" s="78">
        <f>IFERROR((($C73*s_DL)/ss_out!P73),0)</f>
        <v>5.3005987261146477E-3</v>
      </c>
      <c r="R73" s="78">
        <f>IFERROR((($C73*s_DL)/ss_out!Q73),0)</f>
        <v>5.8858216923163677E-3</v>
      </c>
      <c r="S73" s="78">
        <f>IFERROR((($C73*s_DL)/ss_out!R73),0)</f>
        <v>4.6885654934506554E-2</v>
      </c>
    </row>
    <row r="74" spans="1:19">
      <c r="A74" s="90" t="s">
        <v>365</v>
      </c>
      <c r="B74" s="99">
        <v>1.9000000000000001E-8</v>
      </c>
      <c r="C74" s="76">
        <v>5</v>
      </c>
      <c r="D74" s="78">
        <f>IFERROR((($C74*s_DL)/ss_out!C74),0)</f>
        <v>0</v>
      </c>
      <c r="E74" s="78">
        <f>IFERROR((($C74*s_DL)/ss_out!D74),0)</f>
        <v>0</v>
      </c>
      <c r="F74" s="78">
        <f>IFERROR((($C74*s_DL)/ss_out!E74),0)</f>
        <v>0</v>
      </c>
      <c r="G74" s="78">
        <f>IFERROR((($C74*s_DL)/ss_out!F74),0)</f>
        <v>3.3160133198766416E-9</v>
      </c>
      <c r="H74" s="78">
        <f>IFERROR((($C74*s_DL)/ss_out!G74),0)</f>
        <v>3.3160133198766416E-9</v>
      </c>
      <c r="I74" s="78">
        <f>IFERROR((($C74*s_DL)/ss_out!H74),0)</f>
        <v>3.3160133198766416E-9</v>
      </c>
      <c r="J74" s="78">
        <f>IFERROR((($C74*s_DL)/ss_out!I74),0)</f>
        <v>0</v>
      </c>
      <c r="K74" s="78">
        <f>IFERROR((($C74*s_DL)/ss_out!J74),0)</f>
        <v>0</v>
      </c>
      <c r="L74" s="78">
        <f>IFERROR((($C74*s_DL)/ss_out!K74),0)</f>
        <v>0</v>
      </c>
      <c r="M74" s="78">
        <f>IFERROR((($C74*s_DL)/ss_out!L74),0)</f>
        <v>0</v>
      </c>
      <c r="N74" s="78">
        <f>IFERROR((($C74*s_DL)/ss_out!M74),0)</f>
        <v>0</v>
      </c>
      <c r="O74" s="78">
        <f>IFERROR((($C74*s_DL)/ss_out!N74),0)</f>
        <v>1.3065140120276898E-8</v>
      </c>
      <c r="P74" s="78">
        <f>IFERROR((($C74*s_DL)/ss_out!O74),0)</f>
        <v>3.0507906646073944E-9</v>
      </c>
      <c r="Q74" s="78">
        <f>IFERROR((($C74*s_DL)/ss_out!P74),0)</f>
        <v>8.5654540527898478E-9</v>
      </c>
      <c r="R74" s="78">
        <f>IFERROR((($C74*s_DL)/ss_out!Q74),0)</f>
        <v>1.2095899549996694E-8</v>
      </c>
      <c r="S74" s="78">
        <f>IFERROR((($C74*s_DL)/ss_out!R74),0)</f>
        <v>3.7477679237751076E-9</v>
      </c>
    </row>
    <row r="75" spans="1:19">
      <c r="A75" s="90" t="s">
        <v>366</v>
      </c>
      <c r="B75" s="97">
        <v>1</v>
      </c>
      <c r="C75" s="76">
        <v>5</v>
      </c>
      <c r="D75" s="78">
        <f>IFERROR((($C75*s_DL)/ss_out!C75),0)</f>
        <v>733.94267920605989</v>
      </c>
      <c r="E75" s="78">
        <f>IFERROR((($C75*s_DL)/ss_out!D75),0)</f>
        <v>80654.768039615577</v>
      </c>
      <c r="F75" s="78">
        <f>IFERROR((($C75*s_DL)/ss_out!E75),0)</f>
        <v>226.44089833385675</v>
      </c>
      <c r="G75" s="78">
        <f>IFERROR((($C75*s_DL)/ss_out!F75),0)</f>
        <v>1.0554287487219529E-5</v>
      </c>
      <c r="H75" s="78">
        <f>IFERROR((($C75*s_DL)/ss_out!G75),0)</f>
        <v>960.38358809420401</v>
      </c>
      <c r="I75" s="78">
        <f>IFERROR((($C75*s_DL)/ss_out!H75),0)</f>
        <v>81388.710729375918</v>
      </c>
      <c r="J75" s="78">
        <f>IFERROR((($C75*s_DL)/ss_out!I75),0)</f>
        <v>6.885550356164383E-5</v>
      </c>
      <c r="K75" s="78">
        <f>IFERROR((($C75*s_DL)/ss_out!J75),0)</f>
        <v>1.3360703671232877E-5</v>
      </c>
      <c r="L75" s="78">
        <f>IFERROR((($C75*s_DL)/ss_out!K75),0)</f>
        <v>3.8303723835616427E-5</v>
      </c>
      <c r="M75" s="78">
        <f>IFERROR((($C75*s_DL)/ss_out!L75),0)</f>
        <v>6.0191566027397235E-5</v>
      </c>
      <c r="N75" s="78">
        <f>IFERROR((($C75*s_DL)/ss_out!M75),0)</f>
        <v>1.3155285452054796E-5</v>
      </c>
      <c r="O75" s="78">
        <f>IFERROR((($C75*s_DL)/ss_out!N75),0)</f>
        <v>6.6314037575684401E-5</v>
      </c>
      <c r="P75" s="78">
        <f>IFERROR((($C75*s_DL)/ss_out!O75),0)</f>
        <v>1.2870529728813148E-5</v>
      </c>
      <c r="Q75" s="78">
        <f>IFERROR((($C75*s_DL)/ss_out!P75),0)</f>
        <v>3.6653787162768429E-5</v>
      </c>
      <c r="R75" s="78">
        <f>IFERROR((($C75*s_DL)/ss_out!Q75),0)</f>
        <v>5.8498773079213805E-5</v>
      </c>
      <c r="S75" s="78">
        <f>IFERROR((($C75*s_DL)/ss_out!R75),0)</f>
        <v>1.1928486494853341E-5</v>
      </c>
    </row>
    <row r="76" spans="1:19">
      <c r="A76" s="90" t="s">
        <v>367</v>
      </c>
      <c r="B76" s="97">
        <v>1.339E-6</v>
      </c>
      <c r="C76" s="76">
        <v>5</v>
      </c>
      <c r="D76" s="78">
        <f>IFERROR((($C76*s_DL)/ss_out!C76),0)</f>
        <v>0</v>
      </c>
      <c r="E76" s="78">
        <f>IFERROR((($C76*s_DL)/ss_out!D76),0)</f>
        <v>0</v>
      </c>
      <c r="F76" s="78">
        <f>IFERROR((($C76*s_DL)/ss_out!E76),0)</f>
        <v>0</v>
      </c>
      <c r="G76" s="78">
        <f>IFERROR((($C76*s_DL)/ss_out!F76),0)</f>
        <v>1.0026351635072455E-7</v>
      </c>
      <c r="H76" s="78">
        <f>IFERROR((($C76*s_DL)/ss_out!G76),0)</f>
        <v>1.0026351635072455E-7</v>
      </c>
      <c r="I76" s="78">
        <f>IFERROR((($C76*s_DL)/ss_out!H76),0)</f>
        <v>1.0026351635072455E-7</v>
      </c>
      <c r="J76" s="78">
        <f>IFERROR((($C76*s_DL)/ss_out!I76),0)</f>
        <v>2.3373891566465754E-8</v>
      </c>
      <c r="K76" s="78">
        <f>IFERROR((($C76*s_DL)/ss_out!J76),0)</f>
        <v>1.3873976573077625E-8</v>
      </c>
      <c r="L76" s="78">
        <f>IFERROR((($C76*s_DL)/ss_out!K76),0)</f>
        <v>1.9341553547689497E-8</v>
      </c>
      <c r="M76" s="78">
        <f>IFERROR((($C76*s_DL)/ss_out!L76),0)</f>
        <v>2.2792961512913239E-8</v>
      </c>
      <c r="N76" s="78">
        <f>IFERROR((($C76*s_DL)/ss_out!M76),0)</f>
        <v>1.3087719686136986E-7</v>
      </c>
      <c r="O76" s="78">
        <f>IFERROR((($C76*s_DL)/ss_out!N76),0)</f>
        <v>2.0788851168989125E-8</v>
      </c>
      <c r="P76" s="78">
        <f>IFERROR((($C76*s_DL)/ss_out!O76),0)</f>
        <v>1.1648294103881271E-8</v>
      </c>
      <c r="Q76" s="78">
        <f>IFERROR((($C76*s_DL)/ss_out!P76),0)</f>
        <v>1.6052956724240617E-8</v>
      </c>
      <c r="R76" s="78">
        <f>IFERROR((($C76*s_DL)/ss_out!Q76),0)</f>
        <v>1.9070229915411328E-8</v>
      </c>
      <c r="S76" s="78">
        <f>IFERROR((($C76*s_DL)/ss_out!R76),0)</f>
        <v>1.1331811855270991E-7</v>
      </c>
    </row>
  </sheetData>
  <sheetProtection algorithmName="SHA-512" hashValue="pXSkIvbtoFeN2usO4zGdgk+mw4VcXGKfocPFR8ZgxPFxq/rXeRVP5kYTgsUpq+5LvoIjHFDT/B3xCFLVYwGZ5Q==" saltValue="me8/6MTPVS8q1MyLLtKCKg==" spinCount="100000" sheet="1" objects="1" scenarios="1"/>
  <autoFilter ref="A1:S76" xr:uid="{00000000-0009-0000-0000-00000B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sheetPr>
  <dimension ref="A1:S76"/>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cols>
    <col min="1" max="1" width="12" style="61" bestFit="1" customWidth="1"/>
    <col min="2" max="2" width="11.73046875" style="21" bestFit="1" customWidth="1"/>
    <col min="3" max="3" width="7.1328125" style="21" bestFit="1" customWidth="1"/>
    <col min="4" max="4" width="14.73046875" style="21" bestFit="1" customWidth="1"/>
    <col min="5" max="5" width="17.1328125" style="21" bestFit="1" customWidth="1"/>
    <col min="6" max="6" width="17" style="21" bestFit="1" customWidth="1"/>
    <col min="7" max="7" width="14.73046875" style="21" bestFit="1" customWidth="1"/>
    <col min="8" max="8" width="16" style="21" bestFit="1" customWidth="1"/>
    <col min="9" max="9" width="16.1328125" style="21" bestFit="1" customWidth="1"/>
    <col min="10" max="10" width="11.59765625" style="21" customWidth="1"/>
    <col min="11" max="12" width="13.59765625" style="21" customWidth="1"/>
    <col min="13" max="13" width="14.265625" style="21" customWidth="1"/>
    <col min="14" max="14" width="12" style="21" customWidth="1"/>
    <col min="15" max="15" width="11.73046875" style="21" customWidth="1"/>
    <col min="16" max="16" width="13.3984375" style="21" customWidth="1"/>
    <col min="17" max="17" width="13.1328125" style="21" customWidth="1"/>
    <col min="18" max="18" width="14.3984375" style="21" customWidth="1"/>
    <col min="19" max="19" width="11.86328125" style="21" customWidth="1"/>
    <col min="20" max="246" width="9.06640625" style="21"/>
    <col min="247" max="247" width="15.3984375" style="21" bestFit="1" customWidth="1"/>
    <col min="248" max="248" width="11.1328125" style="21" bestFit="1" customWidth="1"/>
    <col min="249" max="249" width="14.59765625" style="21" bestFit="1" customWidth="1"/>
    <col min="250" max="250" width="17.3984375" style="21" bestFit="1" customWidth="1"/>
    <col min="251" max="251" width="17.59765625" style="21" bestFit="1" customWidth="1"/>
    <col min="252" max="252" width="14.73046875" style="21" bestFit="1" customWidth="1"/>
    <col min="253" max="253" width="14.3984375" style="21" bestFit="1" customWidth="1"/>
    <col min="254" max="254" width="12.1328125" style="21" bestFit="1" customWidth="1"/>
    <col min="255" max="255" width="12.3984375" style="21" bestFit="1" customWidth="1"/>
    <col min="256" max="257" width="13.86328125" style="21" bestFit="1" customWidth="1"/>
    <col min="258" max="258" width="14.86328125" style="21" bestFit="1" customWidth="1"/>
    <col min="259" max="259" width="12.1328125" style="21" bestFit="1" customWidth="1"/>
    <col min="260" max="260" width="12.3984375" style="21" bestFit="1" customWidth="1"/>
    <col min="261" max="262" width="13.86328125" style="21" bestFit="1" customWidth="1"/>
    <col min="263" max="263" width="14.86328125" style="21" bestFit="1" customWidth="1"/>
    <col min="264" max="502" width="9.06640625" style="21"/>
    <col min="503" max="503" width="15.3984375" style="21" bestFit="1" customWidth="1"/>
    <col min="504" max="504" width="11.1328125" style="21" bestFit="1" customWidth="1"/>
    <col min="505" max="505" width="14.59765625" style="21" bestFit="1" customWidth="1"/>
    <col min="506" max="506" width="17.3984375" style="21" bestFit="1" customWidth="1"/>
    <col min="507" max="507" width="17.59765625" style="21" bestFit="1" customWidth="1"/>
    <col min="508" max="508" width="14.73046875" style="21" bestFit="1" customWidth="1"/>
    <col min="509" max="509" width="14.3984375" style="21" bestFit="1" customWidth="1"/>
    <col min="510" max="510" width="12.1328125" style="21" bestFit="1" customWidth="1"/>
    <col min="511" max="511" width="12.3984375" style="21" bestFit="1" customWidth="1"/>
    <col min="512" max="513" width="13.86328125" style="21" bestFit="1" customWidth="1"/>
    <col min="514" max="514" width="14.86328125" style="21" bestFit="1" customWidth="1"/>
    <col min="515" max="515" width="12.1328125" style="21" bestFit="1" customWidth="1"/>
    <col min="516" max="516" width="12.3984375" style="21" bestFit="1" customWidth="1"/>
    <col min="517" max="518" width="13.86328125" style="21" bestFit="1" customWidth="1"/>
    <col min="519" max="519" width="14.86328125" style="21" bestFit="1" customWidth="1"/>
    <col min="520" max="758" width="9.06640625" style="21"/>
    <col min="759" max="759" width="15.3984375" style="21" bestFit="1" customWidth="1"/>
    <col min="760" max="760" width="11.1328125" style="21" bestFit="1" customWidth="1"/>
    <col min="761" max="761" width="14.59765625" style="21" bestFit="1" customWidth="1"/>
    <col min="762" max="762" width="17.3984375" style="21" bestFit="1" customWidth="1"/>
    <col min="763" max="763" width="17.59765625" style="21" bestFit="1" customWidth="1"/>
    <col min="764" max="764" width="14.73046875" style="21" bestFit="1" customWidth="1"/>
    <col min="765" max="765" width="14.3984375" style="21" bestFit="1" customWidth="1"/>
    <col min="766" max="766" width="12.1328125" style="21" bestFit="1" customWidth="1"/>
    <col min="767" max="767" width="12.3984375" style="21" bestFit="1" customWidth="1"/>
    <col min="768" max="769" width="13.86328125" style="21" bestFit="1" customWidth="1"/>
    <col min="770" max="770" width="14.86328125" style="21" bestFit="1" customWidth="1"/>
    <col min="771" max="771" width="12.1328125" style="21" bestFit="1" customWidth="1"/>
    <col min="772" max="772" width="12.3984375" style="21" bestFit="1" customWidth="1"/>
    <col min="773" max="774" width="13.86328125" style="21" bestFit="1" customWidth="1"/>
    <col min="775" max="775" width="14.86328125" style="21" bestFit="1" customWidth="1"/>
    <col min="776" max="1014" width="9.06640625" style="21"/>
    <col min="1015" max="1015" width="15.3984375" style="21" bestFit="1" customWidth="1"/>
    <col min="1016" max="1016" width="11.1328125" style="21" bestFit="1" customWidth="1"/>
    <col min="1017" max="1017" width="14.59765625" style="21" bestFit="1" customWidth="1"/>
    <col min="1018" max="1018" width="17.3984375" style="21" bestFit="1" customWidth="1"/>
    <col min="1019" max="1019" width="17.59765625" style="21" bestFit="1" customWidth="1"/>
    <col min="1020" max="1020" width="14.73046875" style="21" bestFit="1" customWidth="1"/>
    <col min="1021" max="1021" width="14.3984375" style="21" bestFit="1" customWidth="1"/>
    <col min="1022" max="1022" width="12.1328125" style="21" bestFit="1" customWidth="1"/>
    <col min="1023" max="1023" width="12.3984375" style="21" bestFit="1" customWidth="1"/>
    <col min="1024" max="1025" width="13.86328125" style="21" bestFit="1" customWidth="1"/>
    <col min="1026" max="1026" width="14.86328125" style="21" bestFit="1" customWidth="1"/>
    <col min="1027" max="1027" width="12.1328125" style="21" bestFit="1" customWidth="1"/>
    <col min="1028" max="1028" width="12.3984375" style="21" bestFit="1" customWidth="1"/>
    <col min="1029" max="1030" width="13.86328125" style="21" bestFit="1" customWidth="1"/>
    <col min="1031" max="1031" width="14.86328125" style="21" bestFit="1" customWidth="1"/>
    <col min="1032" max="1270" width="9.06640625" style="21"/>
    <col min="1271" max="1271" width="15.3984375" style="21" bestFit="1" customWidth="1"/>
    <col min="1272" max="1272" width="11.1328125" style="21" bestFit="1" customWidth="1"/>
    <col min="1273" max="1273" width="14.59765625" style="21" bestFit="1" customWidth="1"/>
    <col min="1274" max="1274" width="17.3984375" style="21" bestFit="1" customWidth="1"/>
    <col min="1275" max="1275" width="17.59765625" style="21" bestFit="1" customWidth="1"/>
    <col min="1276" max="1276" width="14.73046875" style="21" bestFit="1" customWidth="1"/>
    <col min="1277" max="1277" width="14.3984375" style="21" bestFit="1" customWidth="1"/>
    <col min="1278" max="1278" width="12.1328125" style="21" bestFit="1" customWidth="1"/>
    <col min="1279" max="1279" width="12.3984375" style="21" bestFit="1" customWidth="1"/>
    <col min="1280" max="1281" width="13.86328125" style="21" bestFit="1" customWidth="1"/>
    <col min="1282" max="1282" width="14.86328125" style="21" bestFit="1" customWidth="1"/>
    <col min="1283" max="1283" width="12.1328125" style="21" bestFit="1" customWidth="1"/>
    <col min="1284" max="1284" width="12.3984375" style="21" bestFit="1" customWidth="1"/>
    <col min="1285" max="1286" width="13.86328125" style="21" bestFit="1" customWidth="1"/>
    <col min="1287" max="1287" width="14.86328125" style="21" bestFit="1" customWidth="1"/>
    <col min="1288" max="1526" width="9.06640625" style="21"/>
    <col min="1527" max="1527" width="15.3984375" style="21" bestFit="1" customWidth="1"/>
    <col min="1528" max="1528" width="11.1328125" style="21" bestFit="1" customWidth="1"/>
    <col min="1529" max="1529" width="14.59765625" style="21" bestFit="1" customWidth="1"/>
    <col min="1530" max="1530" width="17.3984375" style="21" bestFit="1" customWidth="1"/>
    <col min="1531" max="1531" width="17.59765625" style="21" bestFit="1" customWidth="1"/>
    <col min="1532" max="1532" width="14.73046875" style="21" bestFit="1" customWidth="1"/>
    <col min="1533" max="1533" width="14.3984375" style="21" bestFit="1" customWidth="1"/>
    <col min="1534" max="1534" width="12.1328125" style="21" bestFit="1" customWidth="1"/>
    <col min="1535" max="1535" width="12.3984375" style="21" bestFit="1" customWidth="1"/>
    <col min="1536" max="1537" width="13.86328125" style="21" bestFit="1" customWidth="1"/>
    <col min="1538" max="1538" width="14.86328125" style="21" bestFit="1" customWidth="1"/>
    <col min="1539" max="1539" width="12.1328125" style="21" bestFit="1" customWidth="1"/>
    <col min="1540" max="1540" width="12.3984375" style="21" bestFit="1" customWidth="1"/>
    <col min="1541" max="1542" width="13.86328125" style="21" bestFit="1" customWidth="1"/>
    <col min="1543" max="1543" width="14.86328125" style="21" bestFit="1" customWidth="1"/>
    <col min="1544" max="1782" width="9.06640625" style="21"/>
    <col min="1783" max="1783" width="15.3984375" style="21" bestFit="1" customWidth="1"/>
    <col min="1784" max="1784" width="11.1328125" style="21" bestFit="1" customWidth="1"/>
    <col min="1785" max="1785" width="14.59765625" style="21" bestFit="1" customWidth="1"/>
    <col min="1786" max="1786" width="17.3984375" style="21" bestFit="1" customWidth="1"/>
    <col min="1787" max="1787" width="17.59765625" style="21" bestFit="1" customWidth="1"/>
    <col min="1788" max="1788" width="14.73046875" style="21" bestFit="1" customWidth="1"/>
    <col min="1789" max="1789" width="14.3984375" style="21" bestFit="1" customWidth="1"/>
    <col min="1790" max="1790" width="12.1328125" style="21" bestFit="1" customWidth="1"/>
    <col min="1791" max="1791" width="12.3984375" style="21" bestFit="1" customWidth="1"/>
    <col min="1792" max="1793" width="13.86328125" style="21" bestFit="1" customWidth="1"/>
    <col min="1794" max="1794" width="14.86328125" style="21" bestFit="1" customWidth="1"/>
    <col min="1795" max="1795" width="12.1328125" style="21" bestFit="1" customWidth="1"/>
    <col min="1796" max="1796" width="12.3984375" style="21" bestFit="1" customWidth="1"/>
    <col min="1797" max="1798" width="13.86328125" style="21" bestFit="1" customWidth="1"/>
    <col min="1799" max="1799" width="14.86328125" style="21" bestFit="1" customWidth="1"/>
    <col min="1800" max="2038" width="9.06640625" style="21"/>
    <col min="2039" max="2039" width="15.3984375" style="21" bestFit="1" customWidth="1"/>
    <col min="2040" max="2040" width="11.1328125" style="21" bestFit="1" customWidth="1"/>
    <col min="2041" max="2041" width="14.59765625" style="21" bestFit="1" customWidth="1"/>
    <col min="2042" max="2042" width="17.3984375" style="21" bestFit="1" customWidth="1"/>
    <col min="2043" max="2043" width="17.59765625" style="21" bestFit="1" customWidth="1"/>
    <col min="2044" max="2044" width="14.73046875" style="21" bestFit="1" customWidth="1"/>
    <col min="2045" max="2045" width="14.3984375" style="21" bestFit="1" customWidth="1"/>
    <col min="2046" max="2046" width="12.1328125" style="21" bestFit="1" customWidth="1"/>
    <col min="2047" max="2047" width="12.3984375" style="21" bestFit="1" customWidth="1"/>
    <col min="2048" max="2049" width="13.86328125" style="21" bestFit="1" customWidth="1"/>
    <col min="2050" max="2050" width="14.86328125" style="21" bestFit="1" customWidth="1"/>
    <col min="2051" max="2051" width="12.1328125" style="21" bestFit="1" customWidth="1"/>
    <col min="2052" max="2052" width="12.3984375" style="21" bestFit="1" customWidth="1"/>
    <col min="2053" max="2054" width="13.86328125" style="21" bestFit="1" customWidth="1"/>
    <col min="2055" max="2055" width="14.86328125" style="21" bestFit="1" customWidth="1"/>
    <col min="2056" max="2294" width="9.06640625" style="21"/>
    <col min="2295" max="2295" width="15.3984375" style="21" bestFit="1" customWidth="1"/>
    <col min="2296" max="2296" width="11.1328125" style="21" bestFit="1" customWidth="1"/>
    <col min="2297" max="2297" width="14.59765625" style="21" bestFit="1" customWidth="1"/>
    <col min="2298" max="2298" width="17.3984375" style="21" bestFit="1" customWidth="1"/>
    <col min="2299" max="2299" width="17.59765625" style="21" bestFit="1" customWidth="1"/>
    <col min="2300" max="2300" width="14.73046875" style="21" bestFit="1" customWidth="1"/>
    <col min="2301" max="2301" width="14.3984375" style="21" bestFit="1" customWidth="1"/>
    <col min="2302" max="2302" width="12.1328125" style="21" bestFit="1" customWidth="1"/>
    <col min="2303" max="2303" width="12.3984375" style="21" bestFit="1" customWidth="1"/>
    <col min="2304" max="2305" width="13.86328125" style="21" bestFit="1" customWidth="1"/>
    <col min="2306" max="2306" width="14.86328125" style="21" bestFit="1" customWidth="1"/>
    <col min="2307" max="2307" width="12.1328125" style="21" bestFit="1" customWidth="1"/>
    <col min="2308" max="2308" width="12.3984375" style="21" bestFit="1" customWidth="1"/>
    <col min="2309" max="2310" width="13.86328125" style="21" bestFit="1" customWidth="1"/>
    <col min="2311" max="2311" width="14.86328125" style="21" bestFit="1" customWidth="1"/>
    <col min="2312" max="2550" width="9.06640625" style="21"/>
    <col min="2551" max="2551" width="15.3984375" style="21" bestFit="1" customWidth="1"/>
    <col min="2552" max="2552" width="11.1328125" style="21" bestFit="1" customWidth="1"/>
    <col min="2553" max="2553" width="14.59765625" style="21" bestFit="1" customWidth="1"/>
    <col min="2554" max="2554" width="17.3984375" style="21" bestFit="1" customWidth="1"/>
    <col min="2555" max="2555" width="17.59765625" style="21" bestFit="1" customWidth="1"/>
    <col min="2556" max="2556" width="14.73046875" style="21" bestFit="1" customWidth="1"/>
    <col min="2557" max="2557" width="14.3984375" style="21" bestFit="1" customWidth="1"/>
    <col min="2558" max="2558" width="12.1328125" style="21" bestFit="1" customWidth="1"/>
    <col min="2559" max="2559" width="12.3984375" style="21" bestFit="1" customWidth="1"/>
    <col min="2560" max="2561" width="13.86328125" style="21" bestFit="1" customWidth="1"/>
    <col min="2562" max="2562" width="14.86328125" style="21" bestFit="1" customWidth="1"/>
    <col min="2563" max="2563" width="12.1328125" style="21" bestFit="1" customWidth="1"/>
    <col min="2564" max="2564" width="12.3984375" style="21" bestFit="1" customWidth="1"/>
    <col min="2565" max="2566" width="13.86328125" style="21" bestFit="1" customWidth="1"/>
    <col min="2567" max="2567" width="14.86328125" style="21" bestFit="1" customWidth="1"/>
    <col min="2568" max="2806" width="9.06640625" style="21"/>
    <col min="2807" max="2807" width="15.3984375" style="21" bestFit="1" customWidth="1"/>
    <col min="2808" max="2808" width="11.1328125" style="21" bestFit="1" customWidth="1"/>
    <col min="2809" max="2809" width="14.59765625" style="21" bestFit="1" customWidth="1"/>
    <col min="2810" max="2810" width="17.3984375" style="21" bestFit="1" customWidth="1"/>
    <col min="2811" max="2811" width="17.59765625" style="21" bestFit="1" customWidth="1"/>
    <col min="2812" max="2812" width="14.73046875" style="21" bestFit="1" customWidth="1"/>
    <col min="2813" max="2813" width="14.3984375" style="21" bestFit="1" customWidth="1"/>
    <col min="2814" max="2814" width="12.1328125" style="21" bestFit="1" customWidth="1"/>
    <col min="2815" max="2815" width="12.3984375" style="21" bestFit="1" customWidth="1"/>
    <col min="2816" max="2817" width="13.86328125" style="21" bestFit="1" customWidth="1"/>
    <col min="2818" max="2818" width="14.86328125" style="21" bestFit="1" customWidth="1"/>
    <col min="2819" max="2819" width="12.1328125" style="21" bestFit="1" customWidth="1"/>
    <col min="2820" max="2820" width="12.3984375" style="21" bestFit="1" customWidth="1"/>
    <col min="2821" max="2822" width="13.86328125" style="21" bestFit="1" customWidth="1"/>
    <col min="2823" max="2823" width="14.86328125" style="21" bestFit="1" customWidth="1"/>
    <col min="2824" max="3062" width="9.06640625" style="21"/>
    <col min="3063" max="3063" width="15.3984375" style="21" bestFit="1" customWidth="1"/>
    <col min="3064" max="3064" width="11.1328125" style="21" bestFit="1" customWidth="1"/>
    <col min="3065" max="3065" width="14.59765625" style="21" bestFit="1" customWidth="1"/>
    <col min="3066" max="3066" width="17.3984375" style="21" bestFit="1" customWidth="1"/>
    <col min="3067" max="3067" width="17.59765625" style="21" bestFit="1" customWidth="1"/>
    <col min="3068" max="3068" width="14.73046875" style="21" bestFit="1" customWidth="1"/>
    <col min="3069" max="3069" width="14.3984375" style="21" bestFit="1" customWidth="1"/>
    <col min="3070" max="3070" width="12.1328125" style="21" bestFit="1" customWidth="1"/>
    <col min="3071" max="3071" width="12.3984375" style="21" bestFit="1" customWidth="1"/>
    <col min="3072" max="3073" width="13.86328125" style="21" bestFit="1" customWidth="1"/>
    <col min="3074" max="3074" width="14.86328125" style="21" bestFit="1" customWidth="1"/>
    <col min="3075" max="3075" width="12.1328125" style="21" bestFit="1" customWidth="1"/>
    <col min="3076" max="3076" width="12.3984375" style="21" bestFit="1" customWidth="1"/>
    <col min="3077" max="3078" width="13.86328125" style="21" bestFit="1" customWidth="1"/>
    <col min="3079" max="3079" width="14.86328125" style="21" bestFit="1" customWidth="1"/>
    <col min="3080" max="3318" width="9.06640625" style="21"/>
    <col min="3319" max="3319" width="15.3984375" style="21" bestFit="1" customWidth="1"/>
    <col min="3320" max="3320" width="11.1328125" style="21" bestFit="1" customWidth="1"/>
    <col min="3321" max="3321" width="14.59765625" style="21" bestFit="1" customWidth="1"/>
    <col min="3322" max="3322" width="17.3984375" style="21" bestFit="1" customWidth="1"/>
    <col min="3323" max="3323" width="17.59765625" style="21" bestFit="1" customWidth="1"/>
    <col min="3324" max="3324" width="14.73046875" style="21" bestFit="1" customWidth="1"/>
    <col min="3325" max="3325" width="14.3984375" style="21" bestFit="1" customWidth="1"/>
    <col min="3326" max="3326" width="12.1328125" style="21" bestFit="1" customWidth="1"/>
    <col min="3327" max="3327" width="12.3984375" style="21" bestFit="1" customWidth="1"/>
    <col min="3328" max="3329" width="13.86328125" style="21" bestFit="1" customWidth="1"/>
    <col min="3330" max="3330" width="14.86328125" style="21" bestFit="1" customWidth="1"/>
    <col min="3331" max="3331" width="12.1328125" style="21" bestFit="1" customWidth="1"/>
    <col min="3332" max="3332" width="12.3984375" style="21" bestFit="1" customWidth="1"/>
    <col min="3333" max="3334" width="13.86328125" style="21" bestFit="1" customWidth="1"/>
    <col min="3335" max="3335" width="14.86328125" style="21" bestFit="1" customWidth="1"/>
    <col min="3336" max="3574" width="9.06640625" style="21"/>
    <col min="3575" max="3575" width="15.3984375" style="21" bestFit="1" customWidth="1"/>
    <col min="3576" max="3576" width="11.1328125" style="21" bestFit="1" customWidth="1"/>
    <col min="3577" max="3577" width="14.59765625" style="21" bestFit="1" customWidth="1"/>
    <col min="3578" max="3578" width="17.3984375" style="21" bestFit="1" customWidth="1"/>
    <col min="3579" max="3579" width="17.59765625" style="21" bestFit="1" customWidth="1"/>
    <col min="3580" max="3580" width="14.73046875" style="21" bestFit="1" customWidth="1"/>
    <col min="3581" max="3581" width="14.3984375" style="21" bestFit="1" customWidth="1"/>
    <col min="3582" max="3582" width="12.1328125" style="21" bestFit="1" customWidth="1"/>
    <col min="3583" max="3583" width="12.3984375" style="21" bestFit="1" customWidth="1"/>
    <col min="3584" max="3585" width="13.86328125" style="21" bestFit="1" customWidth="1"/>
    <col min="3586" max="3586" width="14.86328125" style="21" bestFit="1" customWidth="1"/>
    <col min="3587" max="3587" width="12.1328125" style="21" bestFit="1" customWidth="1"/>
    <col min="3588" max="3588" width="12.3984375" style="21" bestFit="1" customWidth="1"/>
    <col min="3589" max="3590" width="13.86328125" style="21" bestFit="1" customWidth="1"/>
    <col min="3591" max="3591" width="14.86328125" style="21" bestFit="1" customWidth="1"/>
    <col min="3592" max="3830" width="9.06640625" style="21"/>
    <col min="3831" max="3831" width="15.3984375" style="21" bestFit="1" customWidth="1"/>
    <col min="3832" max="3832" width="11.1328125" style="21" bestFit="1" customWidth="1"/>
    <col min="3833" max="3833" width="14.59765625" style="21" bestFit="1" customWidth="1"/>
    <col min="3834" max="3834" width="17.3984375" style="21" bestFit="1" customWidth="1"/>
    <col min="3835" max="3835" width="17.59765625" style="21" bestFit="1" customWidth="1"/>
    <col min="3836" max="3836" width="14.73046875" style="21" bestFit="1" customWidth="1"/>
    <col min="3837" max="3837" width="14.3984375" style="21" bestFit="1" customWidth="1"/>
    <col min="3838" max="3838" width="12.1328125" style="21" bestFit="1" customWidth="1"/>
    <col min="3839" max="3839" width="12.3984375" style="21" bestFit="1" customWidth="1"/>
    <col min="3840" max="3841" width="13.86328125" style="21" bestFit="1" customWidth="1"/>
    <col min="3842" max="3842" width="14.86328125" style="21" bestFit="1" customWidth="1"/>
    <col min="3843" max="3843" width="12.1328125" style="21" bestFit="1" customWidth="1"/>
    <col min="3844" max="3844" width="12.3984375" style="21" bestFit="1" customWidth="1"/>
    <col min="3845" max="3846" width="13.86328125" style="21" bestFit="1" customWidth="1"/>
    <col min="3847" max="3847" width="14.86328125" style="21" bestFit="1" customWidth="1"/>
    <col min="3848" max="4086" width="9.06640625" style="21"/>
    <col min="4087" max="4087" width="15.3984375" style="21" bestFit="1" customWidth="1"/>
    <col min="4088" max="4088" width="11.1328125" style="21" bestFit="1" customWidth="1"/>
    <col min="4089" max="4089" width="14.59765625" style="21" bestFit="1" customWidth="1"/>
    <col min="4090" max="4090" width="17.3984375" style="21" bestFit="1" customWidth="1"/>
    <col min="4091" max="4091" width="17.59765625" style="21" bestFit="1" customWidth="1"/>
    <col min="4092" max="4092" width="14.73046875" style="21" bestFit="1" customWidth="1"/>
    <col min="4093" max="4093" width="14.3984375" style="21" bestFit="1" customWidth="1"/>
    <col min="4094" max="4094" width="12.1328125" style="21" bestFit="1" customWidth="1"/>
    <col min="4095" max="4095" width="12.3984375" style="21" bestFit="1" customWidth="1"/>
    <col min="4096" max="4097" width="13.86328125" style="21" bestFit="1" customWidth="1"/>
    <col min="4098" max="4098" width="14.86328125" style="21" bestFit="1" customWidth="1"/>
    <col min="4099" max="4099" width="12.1328125" style="21" bestFit="1" customWidth="1"/>
    <col min="4100" max="4100" width="12.3984375" style="21" bestFit="1" customWidth="1"/>
    <col min="4101" max="4102" width="13.86328125" style="21" bestFit="1" customWidth="1"/>
    <col min="4103" max="4103" width="14.86328125" style="21" bestFit="1" customWidth="1"/>
    <col min="4104" max="4342" width="9.06640625" style="21"/>
    <col min="4343" max="4343" width="15.3984375" style="21" bestFit="1" customWidth="1"/>
    <col min="4344" max="4344" width="11.1328125" style="21" bestFit="1" customWidth="1"/>
    <col min="4345" max="4345" width="14.59765625" style="21" bestFit="1" customWidth="1"/>
    <col min="4346" max="4346" width="17.3984375" style="21" bestFit="1" customWidth="1"/>
    <col min="4347" max="4347" width="17.59765625" style="21" bestFit="1" customWidth="1"/>
    <col min="4348" max="4348" width="14.73046875" style="21" bestFit="1" customWidth="1"/>
    <col min="4349" max="4349" width="14.3984375" style="21" bestFit="1" customWidth="1"/>
    <col min="4350" max="4350" width="12.1328125" style="21" bestFit="1" customWidth="1"/>
    <col min="4351" max="4351" width="12.3984375" style="21" bestFit="1" customWidth="1"/>
    <col min="4352" max="4353" width="13.86328125" style="21" bestFit="1" customWidth="1"/>
    <col min="4354" max="4354" width="14.86328125" style="21" bestFit="1" customWidth="1"/>
    <col min="4355" max="4355" width="12.1328125" style="21" bestFit="1" customWidth="1"/>
    <col min="4356" max="4356" width="12.3984375" style="21" bestFit="1" customWidth="1"/>
    <col min="4357" max="4358" width="13.86328125" style="21" bestFit="1" customWidth="1"/>
    <col min="4359" max="4359" width="14.86328125" style="21" bestFit="1" customWidth="1"/>
    <col min="4360" max="4598" width="9.06640625" style="21"/>
    <col min="4599" max="4599" width="15.3984375" style="21" bestFit="1" customWidth="1"/>
    <col min="4600" max="4600" width="11.1328125" style="21" bestFit="1" customWidth="1"/>
    <col min="4601" max="4601" width="14.59765625" style="21" bestFit="1" customWidth="1"/>
    <col min="4602" max="4602" width="17.3984375" style="21" bestFit="1" customWidth="1"/>
    <col min="4603" max="4603" width="17.59765625" style="21" bestFit="1" customWidth="1"/>
    <col min="4604" max="4604" width="14.73046875" style="21" bestFit="1" customWidth="1"/>
    <col min="4605" max="4605" width="14.3984375" style="21" bestFit="1" customWidth="1"/>
    <col min="4606" max="4606" width="12.1328125" style="21" bestFit="1" customWidth="1"/>
    <col min="4607" max="4607" width="12.3984375" style="21" bestFit="1" customWidth="1"/>
    <col min="4608" max="4609" width="13.86328125" style="21" bestFit="1" customWidth="1"/>
    <col min="4610" max="4610" width="14.86328125" style="21" bestFit="1" customWidth="1"/>
    <col min="4611" max="4611" width="12.1328125" style="21" bestFit="1" customWidth="1"/>
    <col min="4612" max="4612" width="12.3984375" style="21" bestFit="1" customWidth="1"/>
    <col min="4613" max="4614" width="13.86328125" style="21" bestFit="1" customWidth="1"/>
    <col min="4615" max="4615" width="14.86328125" style="21" bestFit="1" customWidth="1"/>
    <col min="4616" max="4854" width="9.06640625" style="21"/>
    <col min="4855" max="4855" width="15.3984375" style="21" bestFit="1" customWidth="1"/>
    <col min="4856" max="4856" width="11.1328125" style="21" bestFit="1" customWidth="1"/>
    <col min="4857" max="4857" width="14.59765625" style="21" bestFit="1" customWidth="1"/>
    <col min="4858" max="4858" width="17.3984375" style="21" bestFit="1" customWidth="1"/>
    <col min="4859" max="4859" width="17.59765625" style="21" bestFit="1" customWidth="1"/>
    <col min="4860" max="4860" width="14.73046875" style="21" bestFit="1" customWidth="1"/>
    <col min="4861" max="4861" width="14.3984375" style="21" bestFit="1" customWidth="1"/>
    <col min="4862" max="4862" width="12.1328125" style="21" bestFit="1" customWidth="1"/>
    <col min="4863" max="4863" width="12.3984375" style="21" bestFit="1" customWidth="1"/>
    <col min="4864" max="4865" width="13.86328125" style="21" bestFit="1" customWidth="1"/>
    <col min="4866" max="4866" width="14.86328125" style="21" bestFit="1" customWidth="1"/>
    <col min="4867" max="4867" width="12.1328125" style="21" bestFit="1" customWidth="1"/>
    <col min="4868" max="4868" width="12.3984375" style="21" bestFit="1" customWidth="1"/>
    <col min="4869" max="4870" width="13.86328125" style="21" bestFit="1" customWidth="1"/>
    <col min="4871" max="4871" width="14.86328125" style="21" bestFit="1" customWidth="1"/>
    <col min="4872" max="5110" width="9.06640625" style="21"/>
    <col min="5111" max="5111" width="15.3984375" style="21" bestFit="1" customWidth="1"/>
    <col min="5112" max="5112" width="11.1328125" style="21" bestFit="1" customWidth="1"/>
    <col min="5113" max="5113" width="14.59765625" style="21" bestFit="1" customWidth="1"/>
    <col min="5114" max="5114" width="17.3984375" style="21" bestFit="1" customWidth="1"/>
    <col min="5115" max="5115" width="17.59765625" style="21" bestFit="1" customWidth="1"/>
    <col min="5116" max="5116" width="14.73046875" style="21" bestFit="1" customWidth="1"/>
    <col min="5117" max="5117" width="14.3984375" style="21" bestFit="1" customWidth="1"/>
    <col min="5118" max="5118" width="12.1328125" style="21" bestFit="1" customWidth="1"/>
    <col min="5119" max="5119" width="12.3984375" style="21" bestFit="1" customWidth="1"/>
    <col min="5120" max="5121" width="13.86328125" style="21" bestFit="1" customWidth="1"/>
    <col min="5122" max="5122" width="14.86328125" style="21" bestFit="1" customWidth="1"/>
    <col min="5123" max="5123" width="12.1328125" style="21" bestFit="1" customWidth="1"/>
    <col min="5124" max="5124" width="12.3984375" style="21" bestFit="1" customWidth="1"/>
    <col min="5125" max="5126" width="13.86328125" style="21" bestFit="1" customWidth="1"/>
    <col min="5127" max="5127" width="14.86328125" style="21" bestFit="1" customWidth="1"/>
    <col min="5128" max="5366" width="9.06640625" style="21"/>
    <col min="5367" max="5367" width="15.3984375" style="21" bestFit="1" customWidth="1"/>
    <col min="5368" max="5368" width="11.1328125" style="21" bestFit="1" customWidth="1"/>
    <col min="5369" max="5369" width="14.59765625" style="21" bestFit="1" customWidth="1"/>
    <col min="5370" max="5370" width="17.3984375" style="21" bestFit="1" customWidth="1"/>
    <col min="5371" max="5371" width="17.59765625" style="21" bestFit="1" customWidth="1"/>
    <col min="5372" max="5372" width="14.73046875" style="21" bestFit="1" customWidth="1"/>
    <col min="5373" max="5373" width="14.3984375" style="21" bestFit="1" customWidth="1"/>
    <col min="5374" max="5374" width="12.1328125" style="21" bestFit="1" customWidth="1"/>
    <col min="5375" max="5375" width="12.3984375" style="21" bestFit="1" customWidth="1"/>
    <col min="5376" max="5377" width="13.86328125" style="21" bestFit="1" customWidth="1"/>
    <col min="5378" max="5378" width="14.86328125" style="21" bestFit="1" customWidth="1"/>
    <col min="5379" max="5379" width="12.1328125" style="21" bestFit="1" customWidth="1"/>
    <col min="5380" max="5380" width="12.3984375" style="21" bestFit="1" customWidth="1"/>
    <col min="5381" max="5382" width="13.86328125" style="21" bestFit="1" customWidth="1"/>
    <col min="5383" max="5383" width="14.86328125" style="21" bestFit="1" customWidth="1"/>
    <col min="5384" max="5622" width="9.06640625" style="21"/>
    <col min="5623" max="5623" width="15.3984375" style="21" bestFit="1" customWidth="1"/>
    <col min="5624" max="5624" width="11.1328125" style="21" bestFit="1" customWidth="1"/>
    <col min="5625" max="5625" width="14.59765625" style="21" bestFit="1" customWidth="1"/>
    <col min="5626" max="5626" width="17.3984375" style="21" bestFit="1" customWidth="1"/>
    <col min="5627" max="5627" width="17.59765625" style="21" bestFit="1" customWidth="1"/>
    <col min="5628" max="5628" width="14.73046875" style="21" bestFit="1" customWidth="1"/>
    <col min="5629" max="5629" width="14.3984375" style="21" bestFit="1" customWidth="1"/>
    <col min="5630" max="5630" width="12.1328125" style="21" bestFit="1" customWidth="1"/>
    <col min="5631" max="5631" width="12.3984375" style="21" bestFit="1" customWidth="1"/>
    <col min="5632" max="5633" width="13.86328125" style="21" bestFit="1" customWidth="1"/>
    <col min="5634" max="5634" width="14.86328125" style="21" bestFit="1" customWidth="1"/>
    <col min="5635" max="5635" width="12.1328125" style="21" bestFit="1" customWidth="1"/>
    <col min="5636" max="5636" width="12.3984375" style="21" bestFit="1" customWidth="1"/>
    <col min="5637" max="5638" width="13.86328125" style="21" bestFit="1" customWidth="1"/>
    <col min="5639" max="5639" width="14.86328125" style="21" bestFit="1" customWidth="1"/>
    <col min="5640" max="5878" width="9.06640625" style="21"/>
    <col min="5879" max="5879" width="15.3984375" style="21" bestFit="1" customWidth="1"/>
    <col min="5880" max="5880" width="11.1328125" style="21" bestFit="1" customWidth="1"/>
    <col min="5881" max="5881" width="14.59765625" style="21" bestFit="1" customWidth="1"/>
    <col min="5882" max="5882" width="17.3984375" style="21" bestFit="1" customWidth="1"/>
    <col min="5883" max="5883" width="17.59765625" style="21" bestFit="1" customWidth="1"/>
    <col min="5884" max="5884" width="14.73046875" style="21" bestFit="1" customWidth="1"/>
    <col min="5885" max="5885" width="14.3984375" style="21" bestFit="1" customWidth="1"/>
    <col min="5886" max="5886" width="12.1328125" style="21" bestFit="1" customWidth="1"/>
    <col min="5887" max="5887" width="12.3984375" style="21" bestFit="1" customWidth="1"/>
    <col min="5888" max="5889" width="13.86328125" style="21" bestFit="1" customWidth="1"/>
    <col min="5890" max="5890" width="14.86328125" style="21" bestFit="1" customWidth="1"/>
    <col min="5891" max="5891" width="12.1328125" style="21" bestFit="1" customWidth="1"/>
    <col min="5892" max="5892" width="12.3984375" style="21" bestFit="1" customWidth="1"/>
    <col min="5893" max="5894" width="13.86328125" style="21" bestFit="1" customWidth="1"/>
    <col min="5895" max="5895" width="14.86328125" style="21" bestFit="1" customWidth="1"/>
    <col min="5896" max="6134" width="9.06640625" style="21"/>
    <col min="6135" max="6135" width="15.3984375" style="21" bestFit="1" customWidth="1"/>
    <col min="6136" max="6136" width="11.1328125" style="21" bestFit="1" customWidth="1"/>
    <col min="6137" max="6137" width="14.59765625" style="21" bestFit="1" customWidth="1"/>
    <col min="6138" max="6138" width="17.3984375" style="21" bestFit="1" customWidth="1"/>
    <col min="6139" max="6139" width="17.59765625" style="21" bestFit="1" customWidth="1"/>
    <col min="6140" max="6140" width="14.73046875" style="21" bestFit="1" customWidth="1"/>
    <col min="6141" max="6141" width="14.3984375" style="21" bestFit="1" customWidth="1"/>
    <col min="6142" max="6142" width="12.1328125" style="21" bestFit="1" customWidth="1"/>
    <col min="6143" max="6143" width="12.3984375" style="21" bestFit="1" customWidth="1"/>
    <col min="6144" max="6145" width="13.86328125" style="21" bestFit="1" customWidth="1"/>
    <col min="6146" max="6146" width="14.86328125" style="21" bestFit="1" customWidth="1"/>
    <col min="6147" max="6147" width="12.1328125" style="21" bestFit="1" customWidth="1"/>
    <col min="6148" max="6148" width="12.3984375" style="21" bestFit="1" customWidth="1"/>
    <col min="6149" max="6150" width="13.86328125" style="21" bestFit="1" customWidth="1"/>
    <col min="6151" max="6151" width="14.86328125" style="21" bestFit="1" customWidth="1"/>
    <col min="6152" max="6390" width="9.06640625" style="21"/>
    <col min="6391" max="6391" width="15.3984375" style="21" bestFit="1" customWidth="1"/>
    <col min="6392" max="6392" width="11.1328125" style="21" bestFit="1" customWidth="1"/>
    <col min="6393" max="6393" width="14.59765625" style="21" bestFit="1" customWidth="1"/>
    <col min="6394" max="6394" width="17.3984375" style="21" bestFit="1" customWidth="1"/>
    <col min="6395" max="6395" width="17.59765625" style="21" bestFit="1" customWidth="1"/>
    <col min="6396" max="6396" width="14.73046875" style="21" bestFit="1" customWidth="1"/>
    <col min="6397" max="6397" width="14.3984375" style="21" bestFit="1" customWidth="1"/>
    <col min="6398" max="6398" width="12.1328125" style="21" bestFit="1" customWidth="1"/>
    <col min="6399" max="6399" width="12.3984375" style="21" bestFit="1" customWidth="1"/>
    <col min="6400" max="6401" width="13.86328125" style="21" bestFit="1" customWidth="1"/>
    <col min="6402" max="6402" width="14.86328125" style="21" bestFit="1" customWidth="1"/>
    <col min="6403" max="6403" width="12.1328125" style="21" bestFit="1" customWidth="1"/>
    <col min="6404" max="6404" width="12.3984375" style="21" bestFit="1" customWidth="1"/>
    <col min="6405" max="6406" width="13.86328125" style="21" bestFit="1" customWidth="1"/>
    <col min="6407" max="6407" width="14.86328125" style="21" bestFit="1" customWidth="1"/>
    <col min="6408" max="6646" width="9.06640625" style="21"/>
    <col min="6647" max="6647" width="15.3984375" style="21" bestFit="1" customWidth="1"/>
    <col min="6648" max="6648" width="11.1328125" style="21" bestFit="1" customWidth="1"/>
    <col min="6649" max="6649" width="14.59765625" style="21" bestFit="1" customWidth="1"/>
    <col min="6650" max="6650" width="17.3984375" style="21" bestFit="1" customWidth="1"/>
    <col min="6651" max="6651" width="17.59765625" style="21" bestFit="1" customWidth="1"/>
    <col min="6652" max="6652" width="14.73046875" style="21" bestFit="1" customWidth="1"/>
    <col min="6653" max="6653" width="14.3984375" style="21" bestFit="1" customWidth="1"/>
    <col min="6654" max="6654" width="12.1328125" style="21" bestFit="1" customWidth="1"/>
    <col min="6655" max="6655" width="12.3984375" style="21" bestFit="1" customWidth="1"/>
    <col min="6656" max="6657" width="13.86328125" style="21" bestFit="1" customWidth="1"/>
    <col min="6658" max="6658" width="14.86328125" style="21" bestFit="1" customWidth="1"/>
    <col min="6659" max="6659" width="12.1328125" style="21" bestFit="1" customWidth="1"/>
    <col min="6660" max="6660" width="12.3984375" style="21" bestFit="1" customWidth="1"/>
    <col min="6661" max="6662" width="13.86328125" style="21" bestFit="1" customWidth="1"/>
    <col min="6663" max="6663" width="14.86328125" style="21" bestFit="1" customWidth="1"/>
    <col min="6664" max="6902" width="9.06640625" style="21"/>
    <col min="6903" max="6903" width="15.3984375" style="21" bestFit="1" customWidth="1"/>
    <col min="6904" max="6904" width="11.1328125" style="21" bestFit="1" customWidth="1"/>
    <col min="6905" max="6905" width="14.59765625" style="21" bestFit="1" customWidth="1"/>
    <col min="6906" max="6906" width="17.3984375" style="21" bestFit="1" customWidth="1"/>
    <col min="6907" max="6907" width="17.59765625" style="21" bestFit="1" customWidth="1"/>
    <col min="6908" max="6908" width="14.73046875" style="21" bestFit="1" customWidth="1"/>
    <col min="6909" max="6909" width="14.3984375" style="21" bestFit="1" customWidth="1"/>
    <col min="6910" max="6910" width="12.1328125" style="21" bestFit="1" customWidth="1"/>
    <col min="6911" max="6911" width="12.3984375" style="21" bestFit="1" customWidth="1"/>
    <col min="6912" max="6913" width="13.86328125" style="21" bestFit="1" customWidth="1"/>
    <col min="6914" max="6914" width="14.86328125" style="21" bestFit="1" customWidth="1"/>
    <col min="6915" max="6915" width="12.1328125" style="21" bestFit="1" customWidth="1"/>
    <col min="6916" max="6916" width="12.3984375" style="21" bestFit="1" customWidth="1"/>
    <col min="6917" max="6918" width="13.86328125" style="21" bestFit="1" customWidth="1"/>
    <col min="6919" max="6919" width="14.86328125" style="21" bestFit="1" customWidth="1"/>
    <col min="6920" max="7158" width="9.06640625" style="21"/>
    <col min="7159" max="7159" width="15.3984375" style="21" bestFit="1" customWidth="1"/>
    <col min="7160" max="7160" width="11.1328125" style="21" bestFit="1" customWidth="1"/>
    <col min="7161" max="7161" width="14.59765625" style="21" bestFit="1" customWidth="1"/>
    <col min="7162" max="7162" width="17.3984375" style="21" bestFit="1" customWidth="1"/>
    <col min="7163" max="7163" width="17.59765625" style="21" bestFit="1" customWidth="1"/>
    <col min="7164" max="7164" width="14.73046875" style="21" bestFit="1" customWidth="1"/>
    <col min="7165" max="7165" width="14.3984375" style="21" bestFit="1" customWidth="1"/>
    <col min="7166" max="7166" width="12.1328125" style="21" bestFit="1" customWidth="1"/>
    <col min="7167" max="7167" width="12.3984375" style="21" bestFit="1" customWidth="1"/>
    <col min="7168" max="7169" width="13.86328125" style="21" bestFit="1" customWidth="1"/>
    <col min="7170" max="7170" width="14.86328125" style="21" bestFit="1" customWidth="1"/>
    <col min="7171" max="7171" width="12.1328125" style="21" bestFit="1" customWidth="1"/>
    <col min="7172" max="7172" width="12.3984375" style="21" bestFit="1" customWidth="1"/>
    <col min="7173" max="7174" width="13.86328125" style="21" bestFit="1" customWidth="1"/>
    <col min="7175" max="7175" width="14.86328125" style="21" bestFit="1" customWidth="1"/>
    <col min="7176" max="7414" width="9.06640625" style="21"/>
    <col min="7415" max="7415" width="15.3984375" style="21" bestFit="1" customWidth="1"/>
    <col min="7416" max="7416" width="11.1328125" style="21" bestFit="1" customWidth="1"/>
    <col min="7417" max="7417" width="14.59765625" style="21" bestFit="1" customWidth="1"/>
    <col min="7418" max="7418" width="17.3984375" style="21" bestFit="1" customWidth="1"/>
    <col min="7419" max="7419" width="17.59765625" style="21" bestFit="1" customWidth="1"/>
    <col min="7420" max="7420" width="14.73046875" style="21" bestFit="1" customWidth="1"/>
    <col min="7421" max="7421" width="14.3984375" style="21" bestFit="1" customWidth="1"/>
    <col min="7422" max="7422" width="12.1328125" style="21" bestFit="1" customWidth="1"/>
    <col min="7423" max="7423" width="12.3984375" style="21" bestFit="1" customWidth="1"/>
    <col min="7424" max="7425" width="13.86328125" style="21" bestFit="1" customWidth="1"/>
    <col min="7426" max="7426" width="14.86328125" style="21" bestFit="1" customWidth="1"/>
    <col min="7427" max="7427" width="12.1328125" style="21" bestFit="1" customWidth="1"/>
    <col min="7428" max="7428" width="12.3984375" style="21" bestFit="1" customWidth="1"/>
    <col min="7429" max="7430" width="13.86328125" style="21" bestFit="1" customWidth="1"/>
    <col min="7431" max="7431" width="14.86328125" style="21" bestFit="1" customWidth="1"/>
    <col min="7432" max="7670" width="9.06640625" style="21"/>
    <col min="7671" max="7671" width="15.3984375" style="21" bestFit="1" customWidth="1"/>
    <col min="7672" max="7672" width="11.1328125" style="21" bestFit="1" customWidth="1"/>
    <col min="7673" max="7673" width="14.59765625" style="21" bestFit="1" customWidth="1"/>
    <col min="7674" max="7674" width="17.3984375" style="21" bestFit="1" customWidth="1"/>
    <col min="7675" max="7675" width="17.59765625" style="21" bestFit="1" customWidth="1"/>
    <col min="7676" max="7676" width="14.73046875" style="21" bestFit="1" customWidth="1"/>
    <col min="7677" max="7677" width="14.3984375" style="21" bestFit="1" customWidth="1"/>
    <col min="7678" max="7678" width="12.1328125" style="21" bestFit="1" customWidth="1"/>
    <col min="7679" max="7679" width="12.3984375" style="21" bestFit="1" customWidth="1"/>
    <col min="7680" max="7681" width="13.86328125" style="21" bestFit="1" customWidth="1"/>
    <col min="7682" max="7682" width="14.86328125" style="21" bestFit="1" customWidth="1"/>
    <col min="7683" max="7683" width="12.1328125" style="21" bestFit="1" customWidth="1"/>
    <col min="7684" max="7684" width="12.3984375" style="21" bestFit="1" customWidth="1"/>
    <col min="7685" max="7686" width="13.86328125" style="21" bestFit="1" customWidth="1"/>
    <col min="7687" max="7687" width="14.86328125" style="21" bestFit="1" customWidth="1"/>
    <col min="7688" max="7926" width="9.06640625" style="21"/>
    <col min="7927" max="7927" width="15.3984375" style="21" bestFit="1" customWidth="1"/>
    <col min="7928" max="7928" width="11.1328125" style="21" bestFit="1" customWidth="1"/>
    <col min="7929" max="7929" width="14.59765625" style="21" bestFit="1" customWidth="1"/>
    <col min="7930" max="7930" width="17.3984375" style="21" bestFit="1" customWidth="1"/>
    <col min="7931" max="7931" width="17.59765625" style="21" bestFit="1" customWidth="1"/>
    <col min="7932" max="7932" width="14.73046875" style="21" bestFit="1" customWidth="1"/>
    <col min="7933" max="7933" width="14.3984375" style="21" bestFit="1" customWidth="1"/>
    <col min="7934" max="7934" width="12.1328125" style="21" bestFit="1" customWidth="1"/>
    <col min="7935" max="7935" width="12.3984375" style="21" bestFit="1" customWidth="1"/>
    <col min="7936" max="7937" width="13.86328125" style="21" bestFit="1" customWidth="1"/>
    <col min="7938" max="7938" width="14.86328125" style="21" bestFit="1" customWidth="1"/>
    <col min="7939" max="7939" width="12.1328125" style="21" bestFit="1" customWidth="1"/>
    <col min="7940" max="7940" width="12.3984375" style="21" bestFit="1" customWidth="1"/>
    <col min="7941" max="7942" width="13.86328125" style="21" bestFit="1" customWidth="1"/>
    <col min="7943" max="7943" width="14.86328125" style="21" bestFit="1" customWidth="1"/>
    <col min="7944" max="8182" width="9.06640625" style="21"/>
    <col min="8183" max="8183" width="15.3984375" style="21" bestFit="1" customWidth="1"/>
    <col min="8184" max="8184" width="11.1328125" style="21" bestFit="1" customWidth="1"/>
    <col min="8185" max="8185" width="14.59765625" style="21" bestFit="1" customWidth="1"/>
    <col min="8186" max="8186" width="17.3984375" style="21" bestFit="1" customWidth="1"/>
    <col min="8187" max="8187" width="17.59765625" style="21" bestFit="1" customWidth="1"/>
    <col min="8188" max="8188" width="14.73046875" style="21" bestFit="1" customWidth="1"/>
    <col min="8189" max="8189" width="14.3984375" style="21" bestFit="1" customWidth="1"/>
    <col min="8190" max="8190" width="12.1328125" style="21" bestFit="1" customWidth="1"/>
    <col min="8191" max="8191" width="12.3984375" style="21" bestFit="1" customWidth="1"/>
    <col min="8192" max="8193" width="13.86328125" style="21" bestFit="1" customWidth="1"/>
    <col min="8194" max="8194" width="14.86328125" style="21" bestFit="1" customWidth="1"/>
    <col min="8195" max="8195" width="12.1328125" style="21" bestFit="1" customWidth="1"/>
    <col min="8196" max="8196" width="12.3984375" style="21" bestFit="1" customWidth="1"/>
    <col min="8197" max="8198" width="13.86328125" style="21" bestFit="1" customWidth="1"/>
    <col min="8199" max="8199" width="14.86328125" style="21" bestFit="1" customWidth="1"/>
    <col min="8200" max="8438" width="9.06640625" style="21"/>
    <col min="8439" max="8439" width="15.3984375" style="21" bestFit="1" customWidth="1"/>
    <col min="8440" max="8440" width="11.1328125" style="21" bestFit="1" customWidth="1"/>
    <col min="8441" max="8441" width="14.59765625" style="21" bestFit="1" customWidth="1"/>
    <col min="8442" max="8442" width="17.3984375" style="21" bestFit="1" customWidth="1"/>
    <col min="8443" max="8443" width="17.59765625" style="21" bestFit="1" customWidth="1"/>
    <col min="8444" max="8444" width="14.73046875" style="21" bestFit="1" customWidth="1"/>
    <col min="8445" max="8445" width="14.3984375" style="21" bestFit="1" customWidth="1"/>
    <col min="8446" max="8446" width="12.1328125" style="21" bestFit="1" customWidth="1"/>
    <col min="8447" max="8447" width="12.3984375" style="21" bestFit="1" customWidth="1"/>
    <col min="8448" max="8449" width="13.86328125" style="21" bestFit="1" customWidth="1"/>
    <col min="8450" max="8450" width="14.86328125" style="21" bestFit="1" customWidth="1"/>
    <col min="8451" max="8451" width="12.1328125" style="21" bestFit="1" customWidth="1"/>
    <col min="8452" max="8452" width="12.3984375" style="21" bestFit="1" customWidth="1"/>
    <col min="8453" max="8454" width="13.86328125" style="21" bestFit="1" customWidth="1"/>
    <col min="8455" max="8455" width="14.86328125" style="21" bestFit="1" customWidth="1"/>
    <col min="8456" max="8694" width="9.06640625" style="21"/>
    <col min="8695" max="8695" width="15.3984375" style="21" bestFit="1" customWidth="1"/>
    <col min="8696" max="8696" width="11.1328125" style="21" bestFit="1" customWidth="1"/>
    <col min="8697" max="8697" width="14.59765625" style="21" bestFit="1" customWidth="1"/>
    <col min="8698" max="8698" width="17.3984375" style="21" bestFit="1" customWidth="1"/>
    <col min="8699" max="8699" width="17.59765625" style="21" bestFit="1" customWidth="1"/>
    <col min="8700" max="8700" width="14.73046875" style="21" bestFit="1" customWidth="1"/>
    <col min="8701" max="8701" width="14.3984375" style="21" bestFit="1" customWidth="1"/>
    <col min="8702" max="8702" width="12.1328125" style="21" bestFit="1" customWidth="1"/>
    <col min="8703" max="8703" width="12.3984375" style="21" bestFit="1" customWidth="1"/>
    <col min="8704" max="8705" width="13.86328125" style="21" bestFit="1" customWidth="1"/>
    <col min="8706" max="8706" width="14.86328125" style="21" bestFit="1" customWidth="1"/>
    <col min="8707" max="8707" width="12.1328125" style="21" bestFit="1" customWidth="1"/>
    <col min="8708" max="8708" width="12.3984375" style="21" bestFit="1" customWidth="1"/>
    <col min="8709" max="8710" width="13.86328125" style="21" bestFit="1" customWidth="1"/>
    <col min="8711" max="8711" width="14.86328125" style="21" bestFit="1" customWidth="1"/>
    <col min="8712" max="8950" width="9.06640625" style="21"/>
    <col min="8951" max="8951" width="15.3984375" style="21" bestFit="1" customWidth="1"/>
    <col min="8952" max="8952" width="11.1328125" style="21" bestFit="1" customWidth="1"/>
    <col min="8953" max="8953" width="14.59765625" style="21" bestFit="1" customWidth="1"/>
    <col min="8954" max="8954" width="17.3984375" style="21" bestFit="1" customWidth="1"/>
    <col min="8955" max="8955" width="17.59765625" style="21" bestFit="1" customWidth="1"/>
    <col min="8956" max="8956" width="14.73046875" style="21" bestFit="1" customWidth="1"/>
    <col min="8957" max="8957" width="14.3984375" style="21" bestFit="1" customWidth="1"/>
    <col min="8958" max="8958" width="12.1328125" style="21" bestFit="1" customWidth="1"/>
    <col min="8959" max="8959" width="12.3984375" style="21" bestFit="1" customWidth="1"/>
    <col min="8960" max="8961" width="13.86328125" style="21" bestFit="1" customWidth="1"/>
    <col min="8962" max="8962" width="14.86328125" style="21" bestFit="1" customWidth="1"/>
    <col min="8963" max="8963" width="12.1328125" style="21" bestFit="1" customWidth="1"/>
    <col min="8964" max="8964" width="12.3984375" style="21" bestFit="1" customWidth="1"/>
    <col min="8965" max="8966" width="13.86328125" style="21" bestFit="1" customWidth="1"/>
    <col min="8967" max="8967" width="14.86328125" style="21" bestFit="1" customWidth="1"/>
    <col min="8968" max="9206" width="9.06640625" style="21"/>
    <col min="9207" max="9207" width="15.3984375" style="21" bestFit="1" customWidth="1"/>
    <col min="9208" max="9208" width="11.1328125" style="21" bestFit="1" customWidth="1"/>
    <col min="9209" max="9209" width="14.59765625" style="21" bestFit="1" customWidth="1"/>
    <col min="9210" max="9210" width="17.3984375" style="21" bestFit="1" customWidth="1"/>
    <col min="9211" max="9211" width="17.59765625" style="21" bestFit="1" customWidth="1"/>
    <col min="9212" max="9212" width="14.73046875" style="21" bestFit="1" customWidth="1"/>
    <col min="9213" max="9213" width="14.3984375" style="21" bestFit="1" customWidth="1"/>
    <col min="9214" max="9214" width="12.1328125" style="21" bestFit="1" customWidth="1"/>
    <col min="9215" max="9215" width="12.3984375" style="21" bestFit="1" customWidth="1"/>
    <col min="9216" max="9217" width="13.86328125" style="21" bestFit="1" customWidth="1"/>
    <col min="9218" max="9218" width="14.86328125" style="21" bestFit="1" customWidth="1"/>
    <col min="9219" max="9219" width="12.1328125" style="21" bestFit="1" customWidth="1"/>
    <col min="9220" max="9220" width="12.3984375" style="21" bestFit="1" customWidth="1"/>
    <col min="9221" max="9222" width="13.86328125" style="21" bestFit="1" customWidth="1"/>
    <col min="9223" max="9223" width="14.86328125" style="21" bestFit="1" customWidth="1"/>
    <col min="9224" max="9462" width="9.06640625" style="21"/>
    <col min="9463" max="9463" width="15.3984375" style="21" bestFit="1" customWidth="1"/>
    <col min="9464" max="9464" width="11.1328125" style="21" bestFit="1" customWidth="1"/>
    <col min="9465" max="9465" width="14.59765625" style="21" bestFit="1" customWidth="1"/>
    <col min="9466" max="9466" width="17.3984375" style="21" bestFit="1" customWidth="1"/>
    <col min="9467" max="9467" width="17.59765625" style="21" bestFit="1" customWidth="1"/>
    <col min="9468" max="9468" width="14.73046875" style="21" bestFit="1" customWidth="1"/>
    <col min="9469" max="9469" width="14.3984375" style="21" bestFit="1" customWidth="1"/>
    <col min="9470" max="9470" width="12.1328125" style="21" bestFit="1" customWidth="1"/>
    <col min="9471" max="9471" width="12.3984375" style="21" bestFit="1" customWidth="1"/>
    <col min="9472" max="9473" width="13.86328125" style="21" bestFit="1" customWidth="1"/>
    <col min="9474" max="9474" width="14.86328125" style="21" bestFit="1" customWidth="1"/>
    <col min="9475" max="9475" width="12.1328125" style="21" bestFit="1" customWidth="1"/>
    <col min="9476" max="9476" width="12.3984375" style="21" bestFit="1" customWidth="1"/>
    <col min="9477" max="9478" width="13.86328125" style="21" bestFit="1" customWidth="1"/>
    <col min="9479" max="9479" width="14.86328125" style="21" bestFit="1" customWidth="1"/>
    <col min="9480" max="9718" width="9.06640625" style="21"/>
    <col min="9719" max="9719" width="15.3984375" style="21" bestFit="1" customWidth="1"/>
    <col min="9720" max="9720" width="11.1328125" style="21" bestFit="1" customWidth="1"/>
    <col min="9721" max="9721" width="14.59765625" style="21" bestFit="1" customWidth="1"/>
    <col min="9722" max="9722" width="17.3984375" style="21" bestFit="1" customWidth="1"/>
    <col min="9723" max="9723" width="17.59765625" style="21" bestFit="1" customWidth="1"/>
    <col min="9724" max="9724" width="14.73046875" style="21" bestFit="1" customWidth="1"/>
    <col min="9725" max="9725" width="14.3984375" style="21" bestFit="1" customWidth="1"/>
    <col min="9726" max="9726" width="12.1328125" style="21" bestFit="1" customWidth="1"/>
    <col min="9727" max="9727" width="12.3984375" style="21" bestFit="1" customWidth="1"/>
    <col min="9728" max="9729" width="13.86328125" style="21" bestFit="1" customWidth="1"/>
    <col min="9730" max="9730" width="14.86328125" style="21" bestFit="1" customWidth="1"/>
    <col min="9731" max="9731" width="12.1328125" style="21" bestFit="1" customWidth="1"/>
    <col min="9732" max="9732" width="12.3984375" style="21" bestFit="1" customWidth="1"/>
    <col min="9733" max="9734" width="13.86328125" style="21" bestFit="1" customWidth="1"/>
    <col min="9735" max="9735" width="14.86328125" style="21" bestFit="1" customWidth="1"/>
    <col min="9736" max="9974" width="9.06640625" style="21"/>
    <col min="9975" max="9975" width="15.3984375" style="21" bestFit="1" customWidth="1"/>
    <col min="9976" max="9976" width="11.1328125" style="21" bestFit="1" customWidth="1"/>
    <col min="9977" max="9977" width="14.59765625" style="21" bestFit="1" customWidth="1"/>
    <col min="9978" max="9978" width="17.3984375" style="21" bestFit="1" customWidth="1"/>
    <col min="9979" max="9979" width="17.59765625" style="21" bestFit="1" customWidth="1"/>
    <col min="9980" max="9980" width="14.73046875" style="21" bestFit="1" customWidth="1"/>
    <col min="9981" max="9981" width="14.3984375" style="21" bestFit="1" customWidth="1"/>
    <col min="9982" max="9982" width="12.1328125" style="21" bestFit="1" customWidth="1"/>
    <col min="9983" max="9983" width="12.3984375" style="21" bestFit="1" customWidth="1"/>
    <col min="9984" max="9985" width="13.86328125" style="21" bestFit="1" customWidth="1"/>
    <col min="9986" max="9986" width="14.86328125" style="21" bestFit="1" customWidth="1"/>
    <col min="9987" max="9987" width="12.1328125" style="21" bestFit="1" customWidth="1"/>
    <col min="9988" max="9988" width="12.3984375" style="21" bestFit="1" customWidth="1"/>
    <col min="9989" max="9990" width="13.86328125" style="21" bestFit="1" customWidth="1"/>
    <col min="9991" max="9991" width="14.86328125" style="21" bestFit="1" customWidth="1"/>
    <col min="9992" max="10230" width="9.06640625" style="21"/>
    <col min="10231" max="10231" width="15.3984375" style="21" bestFit="1" customWidth="1"/>
    <col min="10232" max="10232" width="11.1328125" style="21" bestFit="1" customWidth="1"/>
    <col min="10233" max="10233" width="14.59765625" style="21" bestFit="1" customWidth="1"/>
    <col min="10234" max="10234" width="17.3984375" style="21" bestFit="1" customWidth="1"/>
    <col min="10235" max="10235" width="17.59765625" style="21" bestFit="1" customWidth="1"/>
    <col min="10236" max="10236" width="14.73046875" style="21" bestFit="1" customWidth="1"/>
    <col min="10237" max="10237" width="14.3984375" style="21" bestFit="1" customWidth="1"/>
    <col min="10238" max="10238" width="12.1328125" style="21" bestFit="1" customWidth="1"/>
    <col min="10239" max="10239" width="12.3984375" style="21" bestFit="1" customWidth="1"/>
    <col min="10240" max="10241" width="13.86328125" style="21" bestFit="1" customWidth="1"/>
    <col min="10242" max="10242" width="14.86328125" style="21" bestFit="1" customWidth="1"/>
    <col min="10243" max="10243" width="12.1328125" style="21" bestFit="1" customWidth="1"/>
    <col min="10244" max="10244" width="12.3984375" style="21" bestFit="1" customWidth="1"/>
    <col min="10245" max="10246" width="13.86328125" style="21" bestFit="1" customWidth="1"/>
    <col min="10247" max="10247" width="14.86328125" style="21" bestFit="1" customWidth="1"/>
    <col min="10248" max="10486" width="9.06640625" style="21"/>
    <col min="10487" max="10487" width="15.3984375" style="21" bestFit="1" customWidth="1"/>
    <col min="10488" max="10488" width="11.1328125" style="21" bestFit="1" customWidth="1"/>
    <col min="10489" max="10489" width="14.59765625" style="21" bestFit="1" customWidth="1"/>
    <col min="10490" max="10490" width="17.3984375" style="21" bestFit="1" customWidth="1"/>
    <col min="10491" max="10491" width="17.59765625" style="21" bestFit="1" customWidth="1"/>
    <col min="10492" max="10492" width="14.73046875" style="21" bestFit="1" customWidth="1"/>
    <col min="10493" max="10493" width="14.3984375" style="21" bestFit="1" customWidth="1"/>
    <col min="10494" max="10494" width="12.1328125" style="21" bestFit="1" customWidth="1"/>
    <col min="10495" max="10495" width="12.3984375" style="21" bestFit="1" customWidth="1"/>
    <col min="10496" max="10497" width="13.86328125" style="21" bestFit="1" customWidth="1"/>
    <col min="10498" max="10498" width="14.86328125" style="21" bestFit="1" customWidth="1"/>
    <col min="10499" max="10499" width="12.1328125" style="21" bestFit="1" customWidth="1"/>
    <col min="10500" max="10500" width="12.3984375" style="21" bestFit="1" customWidth="1"/>
    <col min="10501" max="10502" width="13.86328125" style="21" bestFit="1" customWidth="1"/>
    <col min="10503" max="10503" width="14.86328125" style="21" bestFit="1" customWidth="1"/>
    <col min="10504" max="10742" width="9.06640625" style="21"/>
    <col min="10743" max="10743" width="15.3984375" style="21" bestFit="1" customWidth="1"/>
    <col min="10744" max="10744" width="11.1328125" style="21" bestFit="1" customWidth="1"/>
    <col min="10745" max="10745" width="14.59765625" style="21" bestFit="1" customWidth="1"/>
    <col min="10746" max="10746" width="17.3984375" style="21" bestFit="1" customWidth="1"/>
    <col min="10747" max="10747" width="17.59765625" style="21" bestFit="1" customWidth="1"/>
    <col min="10748" max="10748" width="14.73046875" style="21" bestFit="1" customWidth="1"/>
    <col min="10749" max="10749" width="14.3984375" style="21" bestFit="1" customWidth="1"/>
    <col min="10750" max="10750" width="12.1328125" style="21" bestFit="1" customWidth="1"/>
    <col min="10751" max="10751" width="12.3984375" style="21" bestFit="1" customWidth="1"/>
    <col min="10752" max="10753" width="13.86328125" style="21" bestFit="1" customWidth="1"/>
    <col min="10754" max="10754" width="14.86328125" style="21" bestFit="1" customWidth="1"/>
    <col min="10755" max="10755" width="12.1328125" style="21" bestFit="1" customWidth="1"/>
    <col min="10756" max="10756" width="12.3984375" style="21" bestFit="1" customWidth="1"/>
    <col min="10757" max="10758" width="13.86328125" style="21" bestFit="1" customWidth="1"/>
    <col min="10759" max="10759" width="14.86328125" style="21" bestFit="1" customWidth="1"/>
    <col min="10760" max="10998" width="9.06640625" style="21"/>
    <col min="10999" max="10999" width="15.3984375" style="21" bestFit="1" customWidth="1"/>
    <col min="11000" max="11000" width="11.1328125" style="21" bestFit="1" customWidth="1"/>
    <col min="11001" max="11001" width="14.59765625" style="21" bestFit="1" customWidth="1"/>
    <col min="11002" max="11002" width="17.3984375" style="21" bestFit="1" customWidth="1"/>
    <col min="11003" max="11003" width="17.59765625" style="21" bestFit="1" customWidth="1"/>
    <col min="11004" max="11004" width="14.73046875" style="21" bestFit="1" customWidth="1"/>
    <col min="11005" max="11005" width="14.3984375" style="21" bestFit="1" customWidth="1"/>
    <col min="11006" max="11006" width="12.1328125" style="21" bestFit="1" customWidth="1"/>
    <col min="11007" max="11007" width="12.3984375" style="21" bestFit="1" customWidth="1"/>
    <col min="11008" max="11009" width="13.86328125" style="21" bestFit="1" customWidth="1"/>
    <col min="11010" max="11010" width="14.86328125" style="21" bestFit="1" customWidth="1"/>
    <col min="11011" max="11011" width="12.1328125" style="21" bestFit="1" customWidth="1"/>
    <col min="11012" max="11012" width="12.3984375" style="21" bestFit="1" customWidth="1"/>
    <col min="11013" max="11014" width="13.86328125" style="21" bestFit="1" customWidth="1"/>
    <col min="11015" max="11015" width="14.86328125" style="21" bestFit="1" customWidth="1"/>
    <col min="11016" max="11254" width="9.06640625" style="21"/>
    <col min="11255" max="11255" width="15.3984375" style="21" bestFit="1" customWidth="1"/>
    <col min="11256" max="11256" width="11.1328125" style="21" bestFit="1" customWidth="1"/>
    <col min="11257" max="11257" width="14.59765625" style="21" bestFit="1" customWidth="1"/>
    <col min="11258" max="11258" width="17.3984375" style="21" bestFit="1" customWidth="1"/>
    <col min="11259" max="11259" width="17.59765625" style="21" bestFit="1" customWidth="1"/>
    <col min="11260" max="11260" width="14.73046875" style="21" bestFit="1" customWidth="1"/>
    <col min="11261" max="11261" width="14.3984375" style="21" bestFit="1" customWidth="1"/>
    <col min="11262" max="11262" width="12.1328125" style="21" bestFit="1" customWidth="1"/>
    <col min="11263" max="11263" width="12.3984375" style="21" bestFit="1" customWidth="1"/>
    <col min="11264" max="11265" width="13.86328125" style="21" bestFit="1" customWidth="1"/>
    <col min="11266" max="11266" width="14.86328125" style="21" bestFit="1" customWidth="1"/>
    <col min="11267" max="11267" width="12.1328125" style="21" bestFit="1" customWidth="1"/>
    <col min="11268" max="11268" width="12.3984375" style="21" bestFit="1" customWidth="1"/>
    <col min="11269" max="11270" width="13.86328125" style="21" bestFit="1" customWidth="1"/>
    <col min="11271" max="11271" width="14.86328125" style="21" bestFit="1" customWidth="1"/>
    <col min="11272" max="11510" width="9.06640625" style="21"/>
    <col min="11511" max="11511" width="15.3984375" style="21" bestFit="1" customWidth="1"/>
    <col min="11512" max="11512" width="11.1328125" style="21" bestFit="1" customWidth="1"/>
    <col min="11513" max="11513" width="14.59765625" style="21" bestFit="1" customWidth="1"/>
    <col min="11514" max="11514" width="17.3984375" style="21" bestFit="1" customWidth="1"/>
    <col min="11515" max="11515" width="17.59765625" style="21" bestFit="1" customWidth="1"/>
    <col min="11516" max="11516" width="14.73046875" style="21" bestFit="1" customWidth="1"/>
    <col min="11517" max="11517" width="14.3984375" style="21" bestFit="1" customWidth="1"/>
    <col min="11518" max="11518" width="12.1328125" style="21" bestFit="1" customWidth="1"/>
    <col min="11519" max="11519" width="12.3984375" style="21" bestFit="1" customWidth="1"/>
    <col min="11520" max="11521" width="13.86328125" style="21" bestFit="1" customWidth="1"/>
    <col min="11522" max="11522" width="14.86328125" style="21" bestFit="1" customWidth="1"/>
    <col min="11523" max="11523" width="12.1328125" style="21" bestFit="1" customWidth="1"/>
    <col min="11524" max="11524" width="12.3984375" style="21" bestFit="1" customWidth="1"/>
    <col min="11525" max="11526" width="13.86328125" style="21" bestFit="1" customWidth="1"/>
    <col min="11527" max="11527" width="14.86328125" style="21" bestFit="1" customWidth="1"/>
    <col min="11528" max="11766" width="9.06640625" style="21"/>
    <col min="11767" max="11767" width="15.3984375" style="21" bestFit="1" customWidth="1"/>
    <col min="11768" max="11768" width="11.1328125" style="21" bestFit="1" customWidth="1"/>
    <col min="11769" max="11769" width="14.59765625" style="21" bestFit="1" customWidth="1"/>
    <col min="11770" max="11770" width="17.3984375" style="21" bestFit="1" customWidth="1"/>
    <col min="11771" max="11771" width="17.59765625" style="21" bestFit="1" customWidth="1"/>
    <col min="11772" max="11772" width="14.73046875" style="21" bestFit="1" customWidth="1"/>
    <col min="11773" max="11773" width="14.3984375" style="21" bestFit="1" customWidth="1"/>
    <col min="11774" max="11774" width="12.1328125" style="21" bestFit="1" customWidth="1"/>
    <col min="11775" max="11775" width="12.3984375" style="21" bestFit="1" customWidth="1"/>
    <col min="11776" max="11777" width="13.86328125" style="21" bestFit="1" customWidth="1"/>
    <col min="11778" max="11778" width="14.86328125" style="21" bestFit="1" customWidth="1"/>
    <col min="11779" max="11779" width="12.1328125" style="21" bestFit="1" customWidth="1"/>
    <col min="11780" max="11780" width="12.3984375" style="21" bestFit="1" customWidth="1"/>
    <col min="11781" max="11782" width="13.86328125" style="21" bestFit="1" customWidth="1"/>
    <col min="11783" max="11783" width="14.86328125" style="21" bestFit="1" customWidth="1"/>
    <col min="11784" max="12022" width="9.06640625" style="21"/>
    <col min="12023" max="12023" width="15.3984375" style="21" bestFit="1" customWidth="1"/>
    <col min="12024" max="12024" width="11.1328125" style="21" bestFit="1" customWidth="1"/>
    <col min="12025" max="12025" width="14.59765625" style="21" bestFit="1" customWidth="1"/>
    <col min="12026" max="12026" width="17.3984375" style="21" bestFit="1" customWidth="1"/>
    <col min="12027" max="12027" width="17.59765625" style="21" bestFit="1" customWidth="1"/>
    <col min="12028" max="12028" width="14.73046875" style="21" bestFit="1" customWidth="1"/>
    <col min="12029" max="12029" width="14.3984375" style="21" bestFit="1" customWidth="1"/>
    <col min="12030" max="12030" width="12.1328125" style="21" bestFit="1" customWidth="1"/>
    <col min="12031" max="12031" width="12.3984375" style="21" bestFit="1" customWidth="1"/>
    <col min="12032" max="12033" width="13.86328125" style="21" bestFit="1" customWidth="1"/>
    <col min="12034" max="12034" width="14.86328125" style="21" bestFit="1" customWidth="1"/>
    <col min="12035" max="12035" width="12.1328125" style="21" bestFit="1" customWidth="1"/>
    <col min="12036" max="12036" width="12.3984375" style="21" bestFit="1" customWidth="1"/>
    <col min="12037" max="12038" width="13.86328125" style="21" bestFit="1" customWidth="1"/>
    <col min="12039" max="12039" width="14.86328125" style="21" bestFit="1" customWidth="1"/>
    <col min="12040" max="12278" width="9.06640625" style="21"/>
    <col min="12279" max="12279" width="15.3984375" style="21" bestFit="1" customWidth="1"/>
    <col min="12280" max="12280" width="11.1328125" style="21" bestFit="1" customWidth="1"/>
    <col min="12281" max="12281" width="14.59765625" style="21" bestFit="1" customWidth="1"/>
    <col min="12282" max="12282" width="17.3984375" style="21" bestFit="1" customWidth="1"/>
    <col min="12283" max="12283" width="17.59765625" style="21" bestFit="1" customWidth="1"/>
    <col min="12284" max="12284" width="14.73046875" style="21" bestFit="1" customWidth="1"/>
    <col min="12285" max="12285" width="14.3984375" style="21" bestFit="1" customWidth="1"/>
    <col min="12286" max="12286" width="12.1328125" style="21" bestFit="1" customWidth="1"/>
    <col min="12287" max="12287" width="12.3984375" style="21" bestFit="1" customWidth="1"/>
    <col min="12288" max="12289" width="13.86328125" style="21" bestFit="1" customWidth="1"/>
    <col min="12290" max="12290" width="14.86328125" style="21" bestFit="1" customWidth="1"/>
    <col min="12291" max="12291" width="12.1328125" style="21" bestFit="1" customWidth="1"/>
    <col min="12292" max="12292" width="12.3984375" style="21" bestFit="1" customWidth="1"/>
    <col min="12293" max="12294" width="13.86328125" style="21" bestFit="1" customWidth="1"/>
    <col min="12295" max="12295" width="14.86328125" style="21" bestFit="1" customWidth="1"/>
    <col min="12296" max="12534" width="9.06640625" style="21"/>
    <col min="12535" max="12535" width="15.3984375" style="21" bestFit="1" customWidth="1"/>
    <col min="12536" max="12536" width="11.1328125" style="21" bestFit="1" customWidth="1"/>
    <col min="12537" max="12537" width="14.59765625" style="21" bestFit="1" customWidth="1"/>
    <col min="12538" max="12538" width="17.3984375" style="21" bestFit="1" customWidth="1"/>
    <col min="12539" max="12539" width="17.59765625" style="21" bestFit="1" customWidth="1"/>
    <col min="12540" max="12540" width="14.73046875" style="21" bestFit="1" customWidth="1"/>
    <col min="12541" max="12541" width="14.3984375" style="21" bestFit="1" customWidth="1"/>
    <col min="12542" max="12542" width="12.1328125" style="21" bestFit="1" customWidth="1"/>
    <col min="12543" max="12543" width="12.3984375" style="21" bestFit="1" customWidth="1"/>
    <col min="12544" max="12545" width="13.86328125" style="21" bestFit="1" customWidth="1"/>
    <col min="12546" max="12546" width="14.86328125" style="21" bestFit="1" customWidth="1"/>
    <col min="12547" max="12547" width="12.1328125" style="21" bestFit="1" customWidth="1"/>
    <col min="12548" max="12548" width="12.3984375" style="21" bestFit="1" customWidth="1"/>
    <col min="12549" max="12550" width="13.86328125" style="21" bestFit="1" customWidth="1"/>
    <col min="12551" max="12551" width="14.86328125" style="21" bestFit="1" customWidth="1"/>
    <col min="12552" max="12790" width="9.06640625" style="21"/>
    <col min="12791" max="12791" width="15.3984375" style="21" bestFit="1" customWidth="1"/>
    <col min="12792" max="12792" width="11.1328125" style="21" bestFit="1" customWidth="1"/>
    <col min="12793" max="12793" width="14.59765625" style="21" bestFit="1" customWidth="1"/>
    <col min="12794" max="12794" width="17.3984375" style="21" bestFit="1" customWidth="1"/>
    <col min="12795" max="12795" width="17.59765625" style="21" bestFit="1" customWidth="1"/>
    <col min="12796" max="12796" width="14.73046875" style="21" bestFit="1" customWidth="1"/>
    <col min="12797" max="12797" width="14.3984375" style="21" bestFit="1" customWidth="1"/>
    <col min="12798" max="12798" width="12.1328125" style="21" bestFit="1" customWidth="1"/>
    <col min="12799" max="12799" width="12.3984375" style="21" bestFit="1" customWidth="1"/>
    <col min="12800" max="12801" width="13.86328125" style="21" bestFit="1" customWidth="1"/>
    <col min="12802" max="12802" width="14.86328125" style="21" bestFit="1" customWidth="1"/>
    <col min="12803" max="12803" width="12.1328125" style="21" bestFit="1" customWidth="1"/>
    <col min="12804" max="12804" width="12.3984375" style="21" bestFit="1" customWidth="1"/>
    <col min="12805" max="12806" width="13.86328125" style="21" bestFit="1" customWidth="1"/>
    <col min="12807" max="12807" width="14.86328125" style="21" bestFit="1" customWidth="1"/>
    <col min="12808" max="13046" width="9.06640625" style="21"/>
    <col min="13047" max="13047" width="15.3984375" style="21" bestFit="1" customWidth="1"/>
    <col min="13048" max="13048" width="11.1328125" style="21" bestFit="1" customWidth="1"/>
    <col min="13049" max="13049" width="14.59765625" style="21" bestFit="1" customWidth="1"/>
    <col min="13050" max="13050" width="17.3984375" style="21" bestFit="1" customWidth="1"/>
    <col min="13051" max="13051" width="17.59765625" style="21" bestFit="1" customWidth="1"/>
    <col min="13052" max="13052" width="14.73046875" style="21" bestFit="1" customWidth="1"/>
    <col min="13053" max="13053" width="14.3984375" style="21" bestFit="1" customWidth="1"/>
    <col min="13054" max="13054" width="12.1328125" style="21" bestFit="1" customWidth="1"/>
    <col min="13055" max="13055" width="12.3984375" style="21" bestFit="1" customWidth="1"/>
    <col min="13056" max="13057" width="13.86328125" style="21" bestFit="1" customWidth="1"/>
    <col min="13058" max="13058" width="14.86328125" style="21" bestFit="1" customWidth="1"/>
    <col min="13059" max="13059" width="12.1328125" style="21" bestFit="1" customWidth="1"/>
    <col min="13060" max="13060" width="12.3984375" style="21" bestFit="1" customWidth="1"/>
    <col min="13061" max="13062" width="13.86328125" style="21" bestFit="1" customWidth="1"/>
    <col min="13063" max="13063" width="14.86328125" style="21" bestFit="1" customWidth="1"/>
    <col min="13064" max="13302" width="9.06640625" style="21"/>
    <col min="13303" max="13303" width="15.3984375" style="21" bestFit="1" customWidth="1"/>
    <col min="13304" max="13304" width="11.1328125" style="21" bestFit="1" customWidth="1"/>
    <col min="13305" max="13305" width="14.59765625" style="21" bestFit="1" customWidth="1"/>
    <col min="13306" max="13306" width="17.3984375" style="21" bestFit="1" customWidth="1"/>
    <col min="13307" max="13307" width="17.59765625" style="21" bestFit="1" customWidth="1"/>
    <col min="13308" max="13308" width="14.73046875" style="21" bestFit="1" customWidth="1"/>
    <col min="13309" max="13309" width="14.3984375" style="21" bestFit="1" customWidth="1"/>
    <col min="13310" max="13310" width="12.1328125" style="21" bestFit="1" customWidth="1"/>
    <col min="13311" max="13311" width="12.3984375" style="21" bestFit="1" customWidth="1"/>
    <col min="13312" max="13313" width="13.86328125" style="21" bestFit="1" customWidth="1"/>
    <col min="13314" max="13314" width="14.86328125" style="21" bestFit="1" customWidth="1"/>
    <col min="13315" max="13315" width="12.1328125" style="21" bestFit="1" customWidth="1"/>
    <col min="13316" max="13316" width="12.3984375" style="21" bestFit="1" customWidth="1"/>
    <col min="13317" max="13318" width="13.86328125" style="21" bestFit="1" customWidth="1"/>
    <col min="13319" max="13319" width="14.86328125" style="21" bestFit="1" customWidth="1"/>
    <col min="13320" max="13558" width="9.06640625" style="21"/>
    <col min="13559" max="13559" width="15.3984375" style="21" bestFit="1" customWidth="1"/>
    <col min="13560" max="13560" width="11.1328125" style="21" bestFit="1" customWidth="1"/>
    <col min="13561" max="13561" width="14.59765625" style="21" bestFit="1" customWidth="1"/>
    <col min="13562" max="13562" width="17.3984375" style="21" bestFit="1" customWidth="1"/>
    <col min="13563" max="13563" width="17.59765625" style="21" bestFit="1" customWidth="1"/>
    <col min="13564" max="13564" width="14.73046875" style="21" bestFit="1" customWidth="1"/>
    <col min="13565" max="13565" width="14.3984375" style="21" bestFit="1" customWidth="1"/>
    <col min="13566" max="13566" width="12.1328125" style="21" bestFit="1" customWidth="1"/>
    <col min="13567" max="13567" width="12.3984375" style="21" bestFit="1" customWidth="1"/>
    <col min="13568" max="13569" width="13.86328125" style="21" bestFit="1" customWidth="1"/>
    <col min="13570" max="13570" width="14.86328125" style="21" bestFit="1" customWidth="1"/>
    <col min="13571" max="13571" width="12.1328125" style="21" bestFit="1" customWidth="1"/>
    <col min="13572" max="13572" width="12.3984375" style="21" bestFit="1" customWidth="1"/>
    <col min="13573" max="13574" width="13.86328125" style="21" bestFit="1" customWidth="1"/>
    <col min="13575" max="13575" width="14.86328125" style="21" bestFit="1" customWidth="1"/>
    <col min="13576" max="13814" width="9.06640625" style="21"/>
    <col min="13815" max="13815" width="15.3984375" style="21" bestFit="1" customWidth="1"/>
    <col min="13816" max="13816" width="11.1328125" style="21" bestFit="1" customWidth="1"/>
    <col min="13817" max="13817" width="14.59765625" style="21" bestFit="1" customWidth="1"/>
    <col min="13818" max="13818" width="17.3984375" style="21" bestFit="1" customWidth="1"/>
    <col min="13819" max="13819" width="17.59765625" style="21" bestFit="1" customWidth="1"/>
    <col min="13820" max="13820" width="14.73046875" style="21" bestFit="1" customWidth="1"/>
    <col min="13821" max="13821" width="14.3984375" style="21" bestFit="1" customWidth="1"/>
    <col min="13822" max="13822" width="12.1328125" style="21" bestFit="1" customWidth="1"/>
    <col min="13823" max="13823" width="12.3984375" style="21" bestFit="1" customWidth="1"/>
    <col min="13824" max="13825" width="13.86328125" style="21" bestFit="1" customWidth="1"/>
    <col min="13826" max="13826" width="14.86328125" style="21" bestFit="1" customWidth="1"/>
    <col min="13827" max="13827" width="12.1328125" style="21" bestFit="1" customWidth="1"/>
    <col min="13828" max="13828" width="12.3984375" style="21" bestFit="1" customWidth="1"/>
    <col min="13829" max="13830" width="13.86328125" style="21" bestFit="1" customWidth="1"/>
    <col min="13831" max="13831" width="14.86328125" style="21" bestFit="1" customWidth="1"/>
    <col min="13832" max="14070" width="9.06640625" style="21"/>
    <col min="14071" max="14071" width="15.3984375" style="21" bestFit="1" customWidth="1"/>
    <col min="14072" max="14072" width="11.1328125" style="21" bestFit="1" customWidth="1"/>
    <col min="14073" max="14073" width="14.59765625" style="21" bestFit="1" customWidth="1"/>
    <col min="14074" max="14074" width="17.3984375" style="21" bestFit="1" customWidth="1"/>
    <col min="14075" max="14075" width="17.59765625" style="21" bestFit="1" customWidth="1"/>
    <col min="14076" max="14076" width="14.73046875" style="21" bestFit="1" customWidth="1"/>
    <col min="14077" max="14077" width="14.3984375" style="21" bestFit="1" customWidth="1"/>
    <col min="14078" max="14078" width="12.1328125" style="21" bestFit="1" customWidth="1"/>
    <col min="14079" max="14079" width="12.3984375" style="21" bestFit="1" customWidth="1"/>
    <col min="14080" max="14081" width="13.86328125" style="21" bestFit="1" customWidth="1"/>
    <col min="14082" max="14082" width="14.86328125" style="21" bestFit="1" customWidth="1"/>
    <col min="14083" max="14083" width="12.1328125" style="21" bestFit="1" customWidth="1"/>
    <col min="14084" max="14084" width="12.3984375" style="21" bestFit="1" customWidth="1"/>
    <col min="14085" max="14086" width="13.86328125" style="21" bestFit="1" customWidth="1"/>
    <col min="14087" max="14087" width="14.86328125" style="21" bestFit="1" customWidth="1"/>
    <col min="14088" max="14326" width="9.06640625" style="21"/>
    <col min="14327" max="14327" width="15.3984375" style="21" bestFit="1" customWidth="1"/>
    <col min="14328" max="14328" width="11.1328125" style="21" bestFit="1" customWidth="1"/>
    <col min="14329" max="14329" width="14.59765625" style="21" bestFit="1" customWidth="1"/>
    <col min="14330" max="14330" width="17.3984375" style="21" bestFit="1" customWidth="1"/>
    <col min="14331" max="14331" width="17.59765625" style="21" bestFit="1" customWidth="1"/>
    <col min="14332" max="14332" width="14.73046875" style="21" bestFit="1" customWidth="1"/>
    <col min="14333" max="14333" width="14.3984375" style="21" bestFit="1" customWidth="1"/>
    <col min="14334" max="14334" width="12.1328125" style="21" bestFit="1" customWidth="1"/>
    <col min="14335" max="14335" width="12.3984375" style="21" bestFit="1" customWidth="1"/>
    <col min="14336" max="14337" width="13.86328125" style="21" bestFit="1" customWidth="1"/>
    <col min="14338" max="14338" width="14.86328125" style="21" bestFit="1" customWidth="1"/>
    <col min="14339" max="14339" width="12.1328125" style="21" bestFit="1" customWidth="1"/>
    <col min="14340" max="14340" width="12.3984375" style="21" bestFit="1" customWidth="1"/>
    <col min="14341" max="14342" width="13.86328125" style="21" bestFit="1" customWidth="1"/>
    <col min="14343" max="14343" width="14.86328125" style="21" bestFit="1" customWidth="1"/>
    <col min="14344" max="14582" width="9.06640625" style="21"/>
    <col min="14583" max="14583" width="15.3984375" style="21" bestFit="1" customWidth="1"/>
    <col min="14584" max="14584" width="11.1328125" style="21" bestFit="1" customWidth="1"/>
    <col min="14585" max="14585" width="14.59765625" style="21" bestFit="1" customWidth="1"/>
    <col min="14586" max="14586" width="17.3984375" style="21" bestFit="1" customWidth="1"/>
    <col min="14587" max="14587" width="17.59765625" style="21" bestFit="1" customWidth="1"/>
    <col min="14588" max="14588" width="14.73046875" style="21" bestFit="1" customWidth="1"/>
    <col min="14589" max="14589" width="14.3984375" style="21" bestFit="1" customWidth="1"/>
    <col min="14590" max="14590" width="12.1328125" style="21" bestFit="1" customWidth="1"/>
    <col min="14591" max="14591" width="12.3984375" style="21" bestFit="1" customWidth="1"/>
    <col min="14592" max="14593" width="13.86328125" style="21" bestFit="1" customWidth="1"/>
    <col min="14594" max="14594" width="14.86328125" style="21" bestFit="1" customWidth="1"/>
    <col min="14595" max="14595" width="12.1328125" style="21" bestFit="1" customWidth="1"/>
    <col min="14596" max="14596" width="12.3984375" style="21" bestFit="1" customWidth="1"/>
    <col min="14597" max="14598" width="13.86328125" style="21" bestFit="1" customWidth="1"/>
    <col min="14599" max="14599" width="14.86328125" style="21" bestFit="1" customWidth="1"/>
    <col min="14600" max="14838" width="9.06640625" style="21"/>
    <col min="14839" max="14839" width="15.3984375" style="21" bestFit="1" customWidth="1"/>
    <col min="14840" max="14840" width="11.1328125" style="21" bestFit="1" customWidth="1"/>
    <col min="14841" max="14841" width="14.59765625" style="21" bestFit="1" customWidth="1"/>
    <col min="14842" max="14842" width="17.3984375" style="21" bestFit="1" customWidth="1"/>
    <col min="14843" max="14843" width="17.59765625" style="21" bestFit="1" customWidth="1"/>
    <col min="14844" max="14844" width="14.73046875" style="21" bestFit="1" customWidth="1"/>
    <col min="14845" max="14845" width="14.3984375" style="21" bestFit="1" customWidth="1"/>
    <col min="14846" max="14846" width="12.1328125" style="21" bestFit="1" customWidth="1"/>
    <col min="14847" max="14847" width="12.3984375" style="21" bestFit="1" customWidth="1"/>
    <col min="14848" max="14849" width="13.86328125" style="21" bestFit="1" customWidth="1"/>
    <col min="14850" max="14850" width="14.86328125" style="21" bestFit="1" customWidth="1"/>
    <col min="14851" max="14851" width="12.1328125" style="21" bestFit="1" customWidth="1"/>
    <col min="14852" max="14852" width="12.3984375" style="21" bestFit="1" customWidth="1"/>
    <col min="14853" max="14854" width="13.86328125" style="21" bestFit="1" customWidth="1"/>
    <col min="14855" max="14855" width="14.86328125" style="21" bestFit="1" customWidth="1"/>
    <col min="14856" max="15094" width="9.06640625" style="21"/>
    <col min="15095" max="15095" width="15.3984375" style="21" bestFit="1" customWidth="1"/>
    <col min="15096" max="15096" width="11.1328125" style="21" bestFit="1" customWidth="1"/>
    <col min="15097" max="15097" width="14.59765625" style="21" bestFit="1" customWidth="1"/>
    <col min="15098" max="15098" width="17.3984375" style="21" bestFit="1" customWidth="1"/>
    <col min="15099" max="15099" width="17.59765625" style="21" bestFit="1" customWidth="1"/>
    <col min="15100" max="15100" width="14.73046875" style="21" bestFit="1" customWidth="1"/>
    <col min="15101" max="15101" width="14.3984375" style="21" bestFit="1" customWidth="1"/>
    <col min="15102" max="15102" width="12.1328125" style="21" bestFit="1" customWidth="1"/>
    <col min="15103" max="15103" width="12.3984375" style="21" bestFit="1" customWidth="1"/>
    <col min="15104" max="15105" width="13.86328125" style="21" bestFit="1" customWidth="1"/>
    <col min="15106" max="15106" width="14.86328125" style="21" bestFit="1" customWidth="1"/>
    <col min="15107" max="15107" width="12.1328125" style="21" bestFit="1" customWidth="1"/>
    <col min="15108" max="15108" width="12.3984375" style="21" bestFit="1" customWidth="1"/>
    <col min="15109" max="15110" width="13.86328125" style="21" bestFit="1" customWidth="1"/>
    <col min="15111" max="15111" width="14.86328125" style="21" bestFit="1" customWidth="1"/>
    <col min="15112" max="15350" width="9.06640625" style="21"/>
    <col min="15351" max="15351" width="15.3984375" style="21" bestFit="1" customWidth="1"/>
    <col min="15352" max="15352" width="11.1328125" style="21" bestFit="1" customWidth="1"/>
    <col min="15353" max="15353" width="14.59765625" style="21" bestFit="1" customWidth="1"/>
    <col min="15354" max="15354" width="17.3984375" style="21" bestFit="1" customWidth="1"/>
    <col min="15355" max="15355" width="17.59765625" style="21" bestFit="1" customWidth="1"/>
    <col min="15356" max="15356" width="14.73046875" style="21" bestFit="1" customWidth="1"/>
    <col min="15357" max="15357" width="14.3984375" style="21" bestFit="1" customWidth="1"/>
    <col min="15358" max="15358" width="12.1328125" style="21" bestFit="1" customWidth="1"/>
    <col min="15359" max="15359" width="12.3984375" style="21" bestFit="1" customWidth="1"/>
    <col min="15360" max="15361" width="13.86328125" style="21" bestFit="1" customWidth="1"/>
    <col min="15362" max="15362" width="14.86328125" style="21" bestFit="1" customWidth="1"/>
    <col min="15363" max="15363" width="12.1328125" style="21" bestFit="1" customWidth="1"/>
    <col min="15364" max="15364" width="12.3984375" style="21" bestFit="1" customWidth="1"/>
    <col min="15365" max="15366" width="13.86328125" style="21" bestFit="1" customWidth="1"/>
    <col min="15367" max="15367" width="14.86328125" style="21" bestFit="1" customWidth="1"/>
    <col min="15368" max="15606" width="9.06640625" style="21"/>
    <col min="15607" max="15607" width="15.3984375" style="21" bestFit="1" customWidth="1"/>
    <col min="15608" max="15608" width="11.1328125" style="21" bestFit="1" customWidth="1"/>
    <col min="15609" max="15609" width="14.59765625" style="21" bestFit="1" customWidth="1"/>
    <col min="15610" max="15610" width="17.3984375" style="21" bestFit="1" customWidth="1"/>
    <col min="15611" max="15611" width="17.59765625" style="21" bestFit="1" customWidth="1"/>
    <col min="15612" max="15612" width="14.73046875" style="21" bestFit="1" customWidth="1"/>
    <col min="15613" max="15613" width="14.3984375" style="21" bestFit="1" customWidth="1"/>
    <col min="15614" max="15614" width="12.1328125" style="21" bestFit="1" customWidth="1"/>
    <col min="15615" max="15615" width="12.3984375" style="21" bestFit="1" customWidth="1"/>
    <col min="15616" max="15617" width="13.86328125" style="21" bestFit="1" customWidth="1"/>
    <col min="15618" max="15618" width="14.86328125" style="21" bestFit="1" customWidth="1"/>
    <col min="15619" max="15619" width="12.1328125" style="21" bestFit="1" customWidth="1"/>
    <col min="15620" max="15620" width="12.3984375" style="21" bestFit="1" customWidth="1"/>
    <col min="15621" max="15622" width="13.86328125" style="21" bestFit="1" customWidth="1"/>
    <col min="15623" max="15623" width="14.86328125" style="21" bestFit="1" customWidth="1"/>
    <col min="15624" max="15862" width="9.06640625" style="21"/>
    <col min="15863" max="15863" width="15.3984375" style="21" bestFit="1" customWidth="1"/>
    <col min="15864" max="15864" width="11.1328125" style="21" bestFit="1" customWidth="1"/>
    <col min="15865" max="15865" width="14.59765625" style="21" bestFit="1" customWidth="1"/>
    <col min="15866" max="15866" width="17.3984375" style="21" bestFit="1" customWidth="1"/>
    <col min="15867" max="15867" width="17.59765625" style="21" bestFit="1" customWidth="1"/>
    <col min="15868" max="15868" width="14.73046875" style="21" bestFit="1" customWidth="1"/>
    <col min="15869" max="15869" width="14.3984375" style="21" bestFit="1" customWidth="1"/>
    <col min="15870" max="15870" width="12.1328125" style="21" bestFit="1" customWidth="1"/>
    <col min="15871" max="15871" width="12.3984375" style="21" bestFit="1" customWidth="1"/>
    <col min="15872" max="15873" width="13.86328125" style="21" bestFit="1" customWidth="1"/>
    <col min="15874" max="15874" width="14.86328125" style="21" bestFit="1" customWidth="1"/>
    <col min="15875" max="15875" width="12.1328125" style="21" bestFit="1" customWidth="1"/>
    <col min="15876" max="15876" width="12.3984375" style="21" bestFit="1" customWidth="1"/>
    <col min="15877" max="15878" width="13.86328125" style="21" bestFit="1" customWidth="1"/>
    <col min="15879" max="15879" width="14.86328125" style="21" bestFit="1" customWidth="1"/>
    <col min="15880" max="16118" width="9.06640625" style="21"/>
    <col min="16119" max="16119" width="15.3984375" style="21" bestFit="1" customWidth="1"/>
    <col min="16120" max="16120" width="11.1328125" style="21" bestFit="1" customWidth="1"/>
    <col min="16121" max="16121" width="14.59765625" style="21" bestFit="1" customWidth="1"/>
    <col min="16122" max="16122" width="17.3984375" style="21" bestFit="1" customWidth="1"/>
    <col min="16123" max="16123" width="17.59765625" style="21" bestFit="1" customWidth="1"/>
    <col min="16124" max="16124" width="14.73046875" style="21" bestFit="1" customWidth="1"/>
    <col min="16125" max="16125" width="14.3984375" style="21" bestFit="1" customWidth="1"/>
    <col min="16126" max="16126" width="12.1328125" style="21" bestFit="1" customWidth="1"/>
    <col min="16127" max="16127" width="12.3984375" style="21" bestFit="1" customWidth="1"/>
    <col min="16128" max="16129" width="13.86328125" style="21" bestFit="1" customWidth="1"/>
    <col min="16130" max="16130" width="14.86328125" style="21" bestFit="1" customWidth="1"/>
    <col min="16131" max="16131" width="12.1328125" style="21" bestFit="1" customWidth="1"/>
    <col min="16132" max="16132" width="12.3984375" style="21" bestFit="1" customWidth="1"/>
    <col min="16133" max="16134" width="13.86328125" style="21" bestFit="1" customWidth="1"/>
    <col min="16135" max="16135" width="14.86328125" style="21" bestFit="1" customWidth="1"/>
    <col min="16136" max="16384" width="9.06640625" style="21"/>
  </cols>
  <sheetData>
    <row r="1" spans="1:19">
      <c r="A1" s="68" t="s">
        <v>223</v>
      </c>
      <c r="B1" s="69" t="s">
        <v>224</v>
      </c>
      <c r="C1" s="76" t="s">
        <v>222</v>
      </c>
      <c r="D1" s="100" t="s">
        <v>197</v>
      </c>
      <c r="E1" s="100" t="s">
        <v>198</v>
      </c>
      <c r="F1" s="100" t="s">
        <v>199</v>
      </c>
      <c r="G1" s="100" t="s">
        <v>200</v>
      </c>
      <c r="H1" s="100" t="s">
        <v>202</v>
      </c>
      <c r="I1" s="100" t="s">
        <v>201</v>
      </c>
      <c r="J1" s="100" t="s">
        <v>203</v>
      </c>
      <c r="K1" s="100" t="s">
        <v>204</v>
      </c>
      <c r="L1" s="100" t="s">
        <v>205</v>
      </c>
      <c r="M1" s="100" t="s">
        <v>206</v>
      </c>
      <c r="N1" s="100" t="s">
        <v>207</v>
      </c>
      <c r="O1" s="100" t="s">
        <v>208</v>
      </c>
      <c r="P1" s="100" t="s">
        <v>209</v>
      </c>
      <c r="Q1" s="100" t="s">
        <v>210</v>
      </c>
      <c r="R1" s="100" t="s">
        <v>211</v>
      </c>
      <c r="S1" s="100" t="s">
        <v>212</v>
      </c>
    </row>
    <row r="2" spans="1:19">
      <c r="A2" s="75" t="s">
        <v>7</v>
      </c>
      <c r="B2" s="76" t="s">
        <v>8</v>
      </c>
      <c r="C2" s="76">
        <v>5</v>
      </c>
      <c r="D2" s="78">
        <f>IFERROR((($C2*s_DL)/ss_com!C2),".")</f>
        <v>23.413378030871002</v>
      </c>
      <c r="E2" s="78">
        <f>IFERROR((($C2*s_DL)/ss_com!D2),".")</f>
        <v>370051.49999172875</v>
      </c>
      <c r="F2" s="78">
        <f>IFERROR((($C2*s_DL)/ss_com!E2),".")</f>
        <v>444.17253134718055</v>
      </c>
      <c r="G2" s="78">
        <f>IFERROR((($C2*s_DL)/ss_com!F2),".")</f>
        <v>1.6821323994377871E-2</v>
      </c>
      <c r="H2" s="78">
        <f>IFERROR((($C2*s_DL)/ss_com!G2),".")</f>
        <v>467.60273070204585</v>
      </c>
      <c r="I2" s="78">
        <f>IFERROR((($C2*s_DL)/ss_com!H2),".")</f>
        <v>370074.93019108364</v>
      </c>
      <c r="J2" s="78">
        <f>IFERROR((($C2*s_DL)/ss_com!I2),".")</f>
        <v>7.7733600045662085E-2</v>
      </c>
      <c r="K2" s="78">
        <f>IFERROR((($C2*s_DL)/ss_com!J2),".")</f>
        <v>2.1452276196347035E-2</v>
      </c>
      <c r="L2" s="78">
        <f>IFERROR((($C2*s_DL)/ss_com!K2),".")</f>
        <v>5.6034114520547941E-2</v>
      </c>
      <c r="M2" s="78">
        <f>IFERROR((($C2*s_DL)/ss_com!L2),".")</f>
        <v>7.5536183789954331E-2</v>
      </c>
      <c r="N2" s="78">
        <f>IFERROR((($C2*s_DL)/ss_com!M2),".")</f>
        <v>2.2689969726027392E-2</v>
      </c>
      <c r="O2" s="78">
        <f>IFERROR((($C2*s_DL)/ss_com!N2),".")</f>
        <v>6.2527178327965102E-2</v>
      </c>
      <c r="P2" s="78">
        <f>IFERROR((($C2*s_DL)/ss_com!O2),".")</f>
        <v>1.7068524935961695E-2</v>
      </c>
      <c r="Q2" s="78">
        <f>IFERROR((($C2*s_DL)/ss_com!P2),".")</f>
        <v>4.3761634469031752E-2</v>
      </c>
      <c r="R2" s="78">
        <f>IFERROR((($C2*s_DL)/ss_com!Q2),".")</f>
        <v>5.9142311836232121E-2</v>
      </c>
      <c r="S2" s="78">
        <f>IFERROR((($C2*s_DL)/ss_com!R2),".")</f>
        <v>1.90115094302164E-2</v>
      </c>
    </row>
    <row r="3" spans="1:19">
      <c r="A3" s="82" t="s">
        <v>9</v>
      </c>
      <c r="B3" s="76" t="s">
        <v>10</v>
      </c>
      <c r="C3" s="76">
        <v>5</v>
      </c>
      <c r="D3" s="78">
        <f>IFERROR((($C3*s_DL)/ss_com!C3),".")</f>
        <v>123.73909632895557</v>
      </c>
      <c r="E3" s="78">
        <f>IFERROR((($C3*s_DL)/ss_com!D3),".")</f>
        <v>3954471.9116763165</v>
      </c>
      <c r="F3" s="78">
        <f>IFERROR((($C3*s_DL)/ss_com!E3),".")</f>
        <v>4746.5495996904592</v>
      </c>
      <c r="G3" s="78">
        <f>IFERROR((($C3*s_DL)/ss_com!F3),".")</f>
        <v>2.7912507184543051E-2</v>
      </c>
      <c r="H3" s="78">
        <f>IFERROR((($C3*s_DL)/ss_com!G3),".")</f>
        <v>4870.3166085265993</v>
      </c>
      <c r="I3" s="78">
        <f>IFERROR((($C3*s_DL)/ss_com!H3),".")</f>
        <v>3954595.6786851529</v>
      </c>
      <c r="J3" s="78">
        <f>IFERROR((($C3*s_DL)/ss_com!I3),".")</f>
        <v>5.5687660228310523E-2</v>
      </c>
      <c r="K3" s="78">
        <f>IFERROR((($C3*s_DL)/ss_com!J3),".")</f>
        <v>2.7424073881278536E-2</v>
      </c>
      <c r="L3" s="78">
        <f>IFERROR((($C3*s_DL)/ss_com!K3),".")</f>
        <v>5.1769935388127852E-2</v>
      </c>
      <c r="M3" s="78">
        <f>IFERROR((($C3*s_DL)/ss_com!L3),".")</f>
        <v>5.5687660228310523E-2</v>
      </c>
      <c r="N3" s="78">
        <f>IFERROR((($C3*s_DL)/ss_com!M3),".")</f>
        <v>3.8176844360730586E-2</v>
      </c>
      <c r="O3" s="78">
        <f>IFERROR((($C3*s_DL)/ss_com!N3),".")</f>
        <v>4.4683860593997558E-2</v>
      </c>
      <c r="P3" s="78">
        <f>IFERROR((($C3*s_DL)/ss_com!O3),".")</f>
        <v>2.1400486234500676E-2</v>
      </c>
      <c r="Q3" s="78">
        <f>IFERROR((($C3*s_DL)/ss_com!P3),".")</f>
        <v>3.9076863399895502E-2</v>
      </c>
      <c r="R3" s="78">
        <f>IFERROR((($C3*s_DL)/ss_com!Q3),".")</f>
        <v>4.0777385350682871E-2</v>
      </c>
      <c r="S3" s="78">
        <f>IFERROR((($C3*s_DL)/ss_com!R3),".")</f>
        <v>3.1546797014151993E-2</v>
      </c>
    </row>
    <row r="4" spans="1:19">
      <c r="A4" s="75" t="s">
        <v>11</v>
      </c>
      <c r="B4" s="76" t="s">
        <v>8</v>
      </c>
      <c r="C4" s="76">
        <v>5</v>
      </c>
      <c r="D4" s="78" t="str">
        <f>IFERROR((($C4*s_DL)/ss_com!C4),".")</f>
        <v>.</v>
      </c>
      <c r="E4" s="78" t="str">
        <f>IFERROR((($C4*s_DL)/ss_com!D4),".")</f>
        <v>.</v>
      </c>
      <c r="F4" s="78" t="str">
        <f>IFERROR((($C4*s_DL)/ss_com!E4),".")</f>
        <v>.</v>
      </c>
      <c r="G4" s="78">
        <f>IFERROR((($C4*s_DL)/ss_com!F4),".")</f>
        <v>2.6953446331954791E-4</v>
      </c>
      <c r="H4" s="78">
        <f>IFERROR((($C4*s_DL)/ss_com!G4),".")</f>
        <v>2.6953446331954791E-4</v>
      </c>
      <c r="I4" s="78">
        <f>IFERROR((($C4*s_DL)/ss_com!H4),".")</f>
        <v>2.6953446331954791E-4</v>
      </c>
      <c r="J4" s="78">
        <f>IFERROR((($C4*s_DL)/ss_com!I4),".")</f>
        <v>1.4984324063926941E-3</v>
      </c>
      <c r="K4" s="78">
        <f>IFERROR((($C4*s_DL)/ss_com!J4),".")</f>
        <v>3.3980199452054798E-4</v>
      </c>
      <c r="L4" s="78">
        <f>IFERROR((($C4*s_DL)/ss_com!K4),".")</f>
        <v>9.4861390136986314E-4</v>
      </c>
      <c r="M4" s="78">
        <f>IFERROR((($C4*s_DL)/ss_com!L4),".")</f>
        <v>1.4016832273972598E-3</v>
      </c>
      <c r="N4" s="78">
        <f>IFERROR((($C4*s_DL)/ss_com!M4),".")</f>
        <v>3.3521768926940643E-4</v>
      </c>
      <c r="O4" s="78">
        <f>IFERROR((($C4*s_DL)/ss_com!N4),".")</f>
        <v>1.2767103718199608E-3</v>
      </c>
      <c r="P4" s="78">
        <f>IFERROR((($C4*s_DL)/ss_com!O4),".")</f>
        <v>3.0706849315068497E-4</v>
      </c>
      <c r="Q4" s="78">
        <f>IFERROR((($C4*s_DL)/ss_com!P4),".")</f>
        <v>8.6063459447706045E-4</v>
      </c>
      <c r="R4" s="78">
        <f>IFERROR((($C4*s_DL)/ss_com!Q4),".")</f>
        <v>1.252176210772555E-3</v>
      </c>
      <c r="S4" s="78">
        <f>IFERROR((($C4*s_DL)/ss_com!R4),".")</f>
        <v>3.0462863641890264E-4</v>
      </c>
    </row>
    <row r="5" spans="1:19">
      <c r="A5" s="75" t="s">
        <v>12</v>
      </c>
      <c r="B5" s="85" t="s">
        <v>8</v>
      </c>
      <c r="C5" s="76">
        <v>5</v>
      </c>
      <c r="D5" s="78" t="str">
        <f>IFERROR((($C5*s_DL)/ss_com!C5),".")</f>
        <v>.</v>
      </c>
      <c r="E5" s="78" t="str">
        <f>IFERROR((($C5*s_DL)/ss_com!D5),".")</f>
        <v>.</v>
      </c>
      <c r="F5" s="78" t="str">
        <f>IFERROR((($C5*s_DL)/ss_com!E5),".")</f>
        <v>.</v>
      </c>
      <c r="G5" s="78">
        <f>IFERROR((($C5*s_DL)/ss_com!F5),".")</f>
        <v>1.4611647588106874E-4</v>
      </c>
      <c r="H5" s="78">
        <f>IFERROR((($C5*s_DL)/ss_com!G5),".")</f>
        <v>1.4611647588106874E-4</v>
      </c>
      <c r="I5" s="78">
        <f>IFERROR((($C5*s_DL)/ss_com!H5),".")</f>
        <v>1.4611647588106874E-4</v>
      </c>
      <c r="J5" s="78">
        <f>IFERROR((($C5*s_DL)/ss_com!I5),".")</f>
        <v>8.3601273789954346E-5</v>
      </c>
      <c r="K5" s="78">
        <f>IFERROR((($C5*s_DL)/ss_com!J5),".")</f>
        <v>4.7411460639269395E-5</v>
      </c>
      <c r="L5" s="78">
        <f>IFERROR((($C5*s_DL)/ss_com!K5),".")</f>
        <v>6.6488261369862999E-5</v>
      </c>
      <c r="M5" s="78">
        <f>IFERROR((($C5*s_DL)/ss_com!L5),".")</f>
        <v>8.023477954337899E-5</v>
      </c>
      <c r="N5" s="78">
        <f>IFERROR((($C5*s_DL)/ss_com!M5),".")</f>
        <v>2.1945439497716892E-4</v>
      </c>
      <c r="O5" s="78">
        <f>IFERROR((($C5*s_DL)/ss_com!N5),".")</f>
        <v>6.2910657534246566E-5</v>
      </c>
      <c r="P5" s="78">
        <f>IFERROR((($C5*s_DL)/ss_com!O5),".")</f>
        <v>3.5677520547945207E-5</v>
      </c>
      <c r="Q5" s="78">
        <f>IFERROR((($C5*s_DL)/ss_com!P5),".")</f>
        <v>5.0032972602739718E-5</v>
      </c>
      <c r="R5" s="78">
        <f>IFERROR((($C5*s_DL)/ss_com!Q5),".")</f>
        <v>6.037734246575343E-5</v>
      </c>
      <c r="S5" s="78">
        <f>IFERROR((($C5*s_DL)/ss_com!R5),".")</f>
        <v>1.6514126712328771E-4</v>
      </c>
    </row>
    <row r="6" spans="1:19">
      <c r="A6" s="75" t="s">
        <v>13</v>
      </c>
      <c r="B6" s="76" t="s">
        <v>8</v>
      </c>
      <c r="C6" s="76">
        <v>5</v>
      </c>
      <c r="D6" s="78" t="str">
        <f>IFERROR((($C6*s_DL)/ss_com!C6),".")</f>
        <v>.</v>
      </c>
      <c r="E6" s="78" t="str">
        <f>IFERROR((($C6*s_DL)/ss_com!D6),".")</f>
        <v>.</v>
      </c>
      <c r="F6" s="78" t="str">
        <f>IFERROR((($C6*s_DL)/ss_com!E6),".")</f>
        <v>.</v>
      </c>
      <c r="G6" s="78">
        <f>IFERROR((($C6*s_DL)/ss_com!F6),".")</f>
        <v>0.66425435489933082</v>
      </c>
      <c r="H6" s="78">
        <f>IFERROR((($C6*s_DL)/ss_com!G6),".")</f>
        <v>0.66425435489933082</v>
      </c>
      <c r="I6" s="78">
        <f>IFERROR((($C6*s_DL)/ss_com!H6),".")</f>
        <v>0.66425435489933082</v>
      </c>
      <c r="J6" s="78">
        <f>IFERROR((($C6*s_DL)/ss_com!I6),".")</f>
        <v>4.1819636757990866</v>
      </c>
      <c r="K6" s="78">
        <f>IFERROR((($C6*s_DL)/ss_com!J6),".")</f>
        <v>0.83177178082191772</v>
      </c>
      <c r="L6" s="78">
        <f>IFERROR((($C6*s_DL)/ss_com!K6),".")</f>
        <v>2.3797914840182646</v>
      </c>
      <c r="M6" s="78">
        <f>IFERROR((($C6*s_DL)/ss_com!L6),".")</f>
        <v>3.7198682420091322</v>
      </c>
      <c r="N6" s="78">
        <f>IFERROR((($C6*s_DL)/ss_com!M6),".")</f>
        <v>0.83428634189497708</v>
      </c>
      <c r="O6" s="78">
        <f>IFERROR((($C6*s_DL)/ss_com!N6),".")</f>
        <v>3.8855934136857235</v>
      </c>
      <c r="P6" s="78">
        <f>IFERROR((($C6*s_DL)/ss_com!O6),".")</f>
        <v>0.78944342120409805</v>
      </c>
      <c r="Q6" s="78">
        <f>IFERROR((($C6*s_DL)/ss_com!P6),".")</f>
        <v>2.2167715953490554</v>
      </c>
      <c r="R6" s="78">
        <f>IFERROR((($C6*s_DL)/ss_com!Q6),".")</f>
        <v>3.6081362882820018</v>
      </c>
      <c r="S6" s="78">
        <f>IFERROR((($C6*s_DL)/ss_com!R6),".")</f>
        <v>0.75074220890410914</v>
      </c>
    </row>
    <row r="7" spans="1:19">
      <c r="A7" s="75" t="s">
        <v>14</v>
      </c>
      <c r="B7" s="85" t="s">
        <v>8</v>
      </c>
      <c r="C7" s="76">
        <v>5</v>
      </c>
      <c r="D7" s="78">
        <f>IFERROR((($C7*s_DL)/ss_com!C7),".")</f>
        <v>0.79459909897515579</v>
      </c>
      <c r="E7" s="78">
        <f>IFERROR((($C7*s_DL)/ss_com!D7),".")</f>
        <v>5885.3506534632224</v>
      </c>
      <c r="F7" s="78">
        <f>IFERROR((($C7*s_DL)/ss_com!E7),".")</f>
        <v>7.0641818710989499</v>
      </c>
      <c r="G7" s="78">
        <f>IFERROR((($C7*s_DL)/ss_com!F7),".")</f>
        <v>4.1484280626788703E-2</v>
      </c>
      <c r="H7" s="78">
        <f>IFERROR((($C7*s_DL)/ss_com!G7),".")</f>
        <v>7.9002652507008939</v>
      </c>
      <c r="I7" s="78">
        <f>IFERROR((($C7*s_DL)/ss_com!H7),".")</f>
        <v>5886.1867368428248</v>
      </c>
      <c r="J7" s="78">
        <f>IFERROR((($C7*s_DL)/ss_com!I7),".")</f>
        <v>7.3676308310502278E-3</v>
      </c>
      <c r="K7" s="78">
        <f>IFERROR((($C7*s_DL)/ss_com!J7),".")</f>
        <v>4.2244436164383566E-3</v>
      </c>
      <c r="L7" s="78">
        <f>IFERROR((($C7*s_DL)/ss_com!K7),".")</f>
        <v>6.1103559452054803E-3</v>
      </c>
      <c r="M7" s="78">
        <f>IFERROR((($C7*s_DL)/ss_com!L7),".")</f>
        <v>7.2167578447488593E-3</v>
      </c>
      <c r="N7" s="78">
        <f>IFERROR((($C7*s_DL)/ss_com!M7),".")</f>
        <v>5.5233808767123298E-2</v>
      </c>
      <c r="O7" s="78">
        <f>IFERROR((($C7*s_DL)/ss_com!N7),".")</f>
        <v>5.9593178717993198E-3</v>
      </c>
      <c r="P7" s="78">
        <f>IFERROR((($C7*s_DL)/ss_com!O7),".")</f>
        <v>3.5797310467426523E-3</v>
      </c>
      <c r="Q7" s="78">
        <f>IFERROR((($C7*s_DL)/ss_com!P7),".")</f>
        <v>5.3005987261146477E-3</v>
      </c>
      <c r="R7" s="78">
        <f>IFERROR((($C7*s_DL)/ss_com!Q7),".")</f>
        <v>5.8858216923163677E-3</v>
      </c>
      <c r="S7" s="78">
        <f>IFERROR((($C7*s_DL)/ss_com!R7),".")</f>
        <v>4.6885654934506554E-2</v>
      </c>
    </row>
    <row r="8" spans="1:19">
      <c r="A8" s="75" t="s">
        <v>15</v>
      </c>
      <c r="B8" s="76" t="s">
        <v>8</v>
      </c>
      <c r="C8" s="76">
        <v>5</v>
      </c>
      <c r="D8" s="78">
        <f>IFERROR((($C8*s_DL)/ss_com!C8),".")</f>
        <v>0.12009971114280982</v>
      </c>
      <c r="E8" s="78">
        <f>IFERROR((($C8*s_DL)/ss_com!D8),".")</f>
        <v>1431.0270424516741</v>
      </c>
      <c r="F8" s="78">
        <f>IFERROR((($C8*s_DL)/ss_com!E8),".")</f>
        <v>1.7176606604384432</v>
      </c>
      <c r="G8" s="78">
        <f>IFERROR((($C8*s_DL)/ss_com!F8),".")</f>
        <v>0.18891546056242309</v>
      </c>
      <c r="H8" s="78">
        <f>IFERROR((($C8*s_DL)/ss_com!G8),".")</f>
        <v>2.0266758321436762</v>
      </c>
      <c r="I8" s="78">
        <f>IFERROR((($C8*s_DL)/ss_com!H8),".")</f>
        <v>1431.3360576233795</v>
      </c>
      <c r="J8" s="78">
        <f>IFERROR((($C8*s_DL)/ss_com!I8),".")</f>
        <v>0.87097248584474873</v>
      </c>
      <c r="K8" s="78">
        <f>IFERROR((($C8*s_DL)/ss_com!J8),".")</f>
        <v>0.18815845821917807</v>
      </c>
      <c r="L8" s="78">
        <f>IFERROR((($C8*s_DL)/ss_com!K8),".")</f>
        <v>0.525423619178082</v>
      </c>
      <c r="M8" s="78">
        <f>IFERROR((($C8*s_DL)/ss_com!L8),".")</f>
        <v>0.79760252100456597</v>
      </c>
      <c r="N8" s="78">
        <f>IFERROR((($C8*s_DL)/ss_com!M8),".")</f>
        <v>0.24290592283105017</v>
      </c>
      <c r="O8" s="78">
        <f>IFERROR((($C8*s_DL)/ss_com!N8),".")</f>
        <v>0.83999925369470196</v>
      </c>
      <c r="P8" s="78">
        <f>IFERROR((($C8*s_DL)/ss_com!O8),".")</f>
        <v>0.17511372863666011</v>
      </c>
      <c r="Q8" s="78">
        <f>IFERROR((($C8*s_DL)/ss_com!P8),".")</f>
        <v>0.48850088714938023</v>
      </c>
      <c r="R8" s="78">
        <f>IFERROR((($C8*s_DL)/ss_com!Q8),".")</f>
        <v>0.70587249726670509</v>
      </c>
      <c r="S8" s="78">
        <f>IFERROR((($C8*s_DL)/ss_com!R8),".")</f>
        <v>0.21351280441400305</v>
      </c>
    </row>
    <row r="9" spans="1:19">
      <c r="A9" s="75" t="s">
        <v>16</v>
      </c>
      <c r="B9" s="85" t="s">
        <v>8</v>
      </c>
      <c r="C9" s="76">
        <v>5</v>
      </c>
      <c r="D9" s="78">
        <f>IFERROR((($C9*s_DL)/ss_com!C9),".")</f>
        <v>6.7935190141387367E-2</v>
      </c>
      <c r="E9" s="78">
        <f>IFERROR((($C9*s_DL)/ss_com!D9),".")</f>
        <v>398.74830417762661</v>
      </c>
      <c r="F9" s="78">
        <f>IFERROR((($C9*s_DL)/ss_com!E9),".")</f>
        <v>0.47861728338063964</v>
      </c>
      <c r="G9" s="78">
        <f>IFERROR((($C9*s_DL)/ss_com!F9),".")</f>
        <v>1.59690656892459</v>
      </c>
      <c r="H9" s="78">
        <f>IFERROR((($C9*s_DL)/ss_com!G9),".")</f>
        <v>2.1434590424466169</v>
      </c>
      <c r="I9" s="78">
        <f>IFERROR((($C9*s_DL)/ss_com!H9),".")</f>
        <v>400.41314593669256</v>
      </c>
      <c r="J9" s="78">
        <f>IFERROR((($C9*s_DL)/ss_com!I9),".")</f>
        <v>10.839421849315064</v>
      </c>
      <c r="K9" s="78">
        <f>IFERROR((($C9*s_DL)/ss_com!J9),".")</f>
        <v>1.9329193972602738</v>
      </c>
      <c r="L9" s="78">
        <f>IFERROR((($C9*s_DL)/ss_com!K9),".")</f>
        <v>5.5859597260273972</v>
      </c>
      <c r="M9" s="78">
        <f>IFERROR((($C9*s_DL)/ss_com!L9),".")</f>
        <v>9.0439347945205473</v>
      </c>
      <c r="N9" s="78">
        <f>IFERROR((($C9*s_DL)/ss_com!M9),".")</f>
        <v>1.9698050342465752</v>
      </c>
      <c r="O9" s="78">
        <f>IFERROR((($C9*s_DL)/ss_com!N9),".")</f>
        <v>10.809175989893809</v>
      </c>
      <c r="P9" s="78">
        <f>IFERROR((($C9*s_DL)/ss_com!O9),".")</f>
        <v>1.911605001493619</v>
      </c>
      <c r="Q9" s="78">
        <f>IFERROR((($C9*s_DL)/ss_com!P9),".")</f>
        <v>5.5831817970745279</v>
      </c>
      <c r="R9" s="78">
        <f>IFERROR((($C9*s_DL)/ss_com!Q9),".")</f>
        <v>8.9721575342465734</v>
      </c>
      <c r="S9" s="78">
        <f>IFERROR((($C9*s_DL)/ss_com!R9),".")</f>
        <v>1.8048284608531011</v>
      </c>
    </row>
    <row r="10" spans="1:19">
      <c r="A10" s="82" t="s">
        <v>17</v>
      </c>
      <c r="B10" s="76" t="s">
        <v>10</v>
      </c>
      <c r="C10" s="76">
        <v>5</v>
      </c>
      <c r="D10" s="78">
        <f>IFERROR((($C10*s_DL)/ss_com!C10),".")</f>
        <v>8.2492730885970378</v>
      </c>
      <c r="E10" s="78">
        <f>IFERROR((($C10*s_DL)/ss_com!D10),".")</f>
        <v>1680.95289211929</v>
      </c>
      <c r="F10" s="78">
        <f>IFERROR((($C10*s_DL)/ss_com!E10),".")</f>
        <v>2.017646465923467</v>
      </c>
      <c r="G10" s="78">
        <f>IFERROR((($C10*s_DL)/ss_com!F10),".")</f>
        <v>3.6799499852966538E-3</v>
      </c>
      <c r="H10" s="78">
        <f>IFERROR((($C10*s_DL)/ss_com!G10),".")</f>
        <v>10.2705995045058</v>
      </c>
      <c r="I10" s="78">
        <f>IFERROR((($C10*s_DL)/ss_com!H10),".")</f>
        <v>1689.2058451578723</v>
      </c>
      <c r="J10" s="78">
        <f>IFERROR((($C10*s_DL)/ss_com!I10),".")</f>
        <v>1.1692656438356164E-3</v>
      </c>
      <c r="K10" s="78">
        <f>IFERROR((($C10*s_DL)/ss_com!J10),".")</f>
        <v>5.4062820091324191E-4</v>
      </c>
      <c r="L10" s="78">
        <f>IFERROR((($C10*s_DL)/ss_com!K10),".")</f>
        <v>9.4295616438356156E-4</v>
      </c>
      <c r="M10" s="78">
        <f>IFERROR((($C10*s_DL)/ss_com!L10),".")</f>
        <v>1.1491492456621004E-3</v>
      </c>
      <c r="N10" s="78">
        <f>IFERROR((($C10*s_DL)/ss_com!M10),".")</f>
        <v>4.9254080182648402E-3</v>
      </c>
      <c r="O10" s="78">
        <f>IFERROR((($C10*s_DL)/ss_com!N10),".")</f>
        <v>9.3111343133979278E-4</v>
      </c>
      <c r="P10" s="78">
        <f>IFERROR((($C10*s_DL)/ss_com!O10),".")</f>
        <v>4.6046366885050643E-4</v>
      </c>
      <c r="Q10" s="78">
        <f>IFERROR((($C10*s_DL)/ss_com!P10),".")</f>
        <v>8.1626506767090376E-4</v>
      </c>
      <c r="R10" s="78">
        <f>IFERROR((($C10*s_DL)/ss_com!Q10),".")</f>
        <v>9.3656114876231695E-4</v>
      </c>
      <c r="S10" s="78">
        <f>IFERROR((($C10*s_DL)/ss_com!R10),".")</f>
        <v>4.1590902042892069E-3</v>
      </c>
    </row>
    <row r="11" spans="1:19">
      <c r="A11" s="75" t="s">
        <v>18</v>
      </c>
      <c r="B11" s="76" t="s">
        <v>8</v>
      </c>
      <c r="C11" s="76">
        <v>5</v>
      </c>
      <c r="D11" s="78" t="str">
        <f>IFERROR((($C11*s_DL)/ss_com!C11),".")</f>
        <v>.</v>
      </c>
      <c r="E11" s="78" t="str">
        <f>IFERROR((($C11*s_DL)/ss_com!D11),".")</f>
        <v>.</v>
      </c>
      <c r="F11" s="78" t="str">
        <f>IFERROR((($C11*s_DL)/ss_com!E11),".")</f>
        <v>.</v>
      </c>
      <c r="G11" s="78">
        <f>IFERROR((($C11*s_DL)/ss_com!F11),".")</f>
        <v>3.2406328486550458E-2</v>
      </c>
      <c r="H11" s="78">
        <f>IFERROR((($C11*s_DL)/ss_com!G11),".")</f>
        <v>3.2406328486550451E-2</v>
      </c>
      <c r="I11" s="78">
        <f>IFERROR((($C11*s_DL)/ss_com!H11),".")</f>
        <v>3.2406328486550451E-2</v>
      </c>
      <c r="J11" s="78">
        <f>IFERROR((($C11*s_DL)/ss_com!I11),".")</f>
        <v>0.1779494330593607</v>
      </c>
      <c r="K11" s="78">
        <f>IFERROR((($C11*s_DL)/ss_com!J11),".")</f>
        <v>4.2677914520547942E-2</v>
      </c>
      <c r="L11" s="78">
        <f>IFERROR((($C11*s_DL)/ss_com!K11),".")</f>
        <v>0.11929849789954339</v>
      </c>
      <c r="M11" s="78">
        <f>IFERROR((($C11*s_DL)/ss_com!L11),".")</f>
        <v>0.17121081497716895</v>
      </c>
      <c r="N11" s="78">
        <f>IFERROR((($C11*s_DL)/ss_com!M11),".")</f>
        <v>4.2014287031963464E-2</v>
      </c>
      <c r="O11" s="78">
        <f>IFERROR((($C11*s_DL)/ss_com!N11),".")</f>
        <v>0.13773175933387055</v>
      </c>
      <c r="P11" s="78">
        <f>IFERROR((($C11*s_DL)/ss_com!O11),".")</f>
        <v>3.5723700770547942E-2</v>
      </c>
      <c r="Q11" s="78">
        <f>IFERROR((($C11*s_DL)/ss_com!P11),".")</f>
        <v>0.10186305965917571</v>
      </c>
      <c r="R11" s="78">
        <f>IFERROR((($C11*s_DL)/ss_com!Q11),".")</f>
        <v>0.14166452295121362</v>
      </c>
      <c r="S11" s="78">
        <f>IFERROR((($C11*s_DL)/ss_com!R11),".")</f>
        <v>3.662572695387465E-2</v>
      </c>
    </row>
    <row r="12" spans="1:19">
      <c r="A12" s="75" t="s">
        <v>19</v>
      </c>
      <c r="B12" s="85" t="s">
        <v>8</v>
      </c>
      <c r="C12" s="76">
        <v>5</v>
      </c>
      <c r="D12" s="78" t="str">
        <f>IFERROR((($C12*s_DL)/ss_com!C12),".")</f>
        <v>.</v>
      </c>
      <c r="E12" s="78" t="str">
        <f>IFERROR((($C12*s_DL)/ss_com!D12),".")</f>
        <v>.</v>
      </c>
      <c r="F12" s="78" t="str">
        <f>IFERROR((($C12*s_DL)/ss_com!E12),".")</f>
        <v>.</v>
      </c>
      <c r="G12" s="78">
        <f>IFERROR((($C12*s_DL)/ss_com!F12),".")</f>
        <v>0.1745270168356127</v>
      </c>
      <c r="H12" s="78">
        <f>IFERROR((($C12*s_DL)/ss_com!G12),".")</f>
        <v>0.1745270168356127</v>
      </c>
      <c r="I12" s="78">
        <f>IFERROR((($C12*s_DL)/ss_com!H12),".")</f>
        <v>0.1745270168356127</v>
      </c>
      <c r="J12" s="78" t="str">
        <f>IFERROR((($C12*s_DL)/ss_com!I12),".")</f>
        <v>.</v>
      </c>
      <c r="K12" s="78" t="str">
        <f>IFERROR((($C12*s_DL)/ss_com!J12),".")</f>
        <v>.</v>
      </c>
      <c r="L12" s="78" t="str">
        <f>IFERROR((($C12*s_DL)/ss_com!K12),".")</f>
        <v>.</v>
      </c>
      <c r="M12" s="78" t="str">
        <f>IFERROR((($C12*s_DL)/ss_com!L12),".")</f>
        <v>.</v>
      </c>
      <c r="N12" s="78" t="str">
        <f>IFERROR((($C12*s_DL)/ss_com!M12),".")</f>
        <v>.</v>
      </c>
      <c r="O12" s="78">
        <f>IFERROR((($C12*s_DL)/ss_com!N12),".")</f>
        <v>0.68763895369878403</v>
      </c>
      <c r="P12" s="78">
        <f>IFERROR((($C12*s_DL)/ss_com!O12),".")</f>
        <v>0.16056792971617864</v>
      </c>
      <c r="Q12" s="78">
        <f>IFERROR((($C12*s_DL)/ss_com!P12),".")</f>
        <v>0.45081337119946563</v>
      </c>
      <c r="R12" s="78">
        <f>IFERROR((($C12*s_DL)/ss_com!Q12),".")</f>
        <v>0.63662629210508914</v>
      </c>
      <c r="S12" s="78">
        <f>IFERROR((($C12*s_DL)/ss_com!R12),".")</f>
        <v>0.19725094335658461</v>
      </c>
    </row>
    <row r="13" spans="1:19">
      <c r="A13" s="75" t="s">
        <v>20</v>
      </c>
      <c r="B13" s="76" t="s">
        <v>8</v>
      </c>
      <c r="C13" s="76">
        <v>5</v>
      </c>
      <c r="D13" s="78">
        <f>IFERROR((($C13*s_DL)/ss_com!C13),".")</f>
        <v>64.902369152932565</v>
      </c>
      <c r="E13" s="78">
        <f>IFERROR((($C13*s_DL)/ss_com!D13),".")</f>
        <v>507913.8235180591</v>
      </c>
      <c r="F13" s="78">
        <f>IFERROR((($C13*s_DL)/ss_com!E13),".")</f>
        <v>609.64857243730671</v>
      </c>
      <c r="G13" s="78">
        <f>IFERROR((($C13*s_DL)/ss_com!F13),".")</f>
        <v>3.1364328348574166E-2</v>
      </c>
      <c r="H13" s="78">
        <f>IFERROR((($C13*s_DL)/ss_com!G13),".")</f>
        <v>674.58230591858774</v>
      </c>
      <c r="I13" s="78">
        <f>IFERROR((($C13*s_DL)/ss_com!H13),".")</f>
        <v>507978.75725154037</v>
      </c>
      <c r="J13" s="78">
        <f>IFERROR((($C13*s_DL)/ss_com!I13),".")</f>
        <v>0.10020903059360731</v>
      </c>
      <c r="K13" s="78">
        <f>IFERROR((($C13*s_DL)/ss_com!J13),".")</f>
        <v>3.3496054794520537E-2</v>
      </c>
      <c r="L13" s="78">
        <f>IFERROR((($C13*s_DL)/ss_com!K13),".")</f>
        <v>7.983226392694065E-2</v>
      </c>
      <c r="M13" s="78">
        <f>IFERROR((($C13*s_DL)/ss_com!L13),".")</f>
        <v>9.9929896803652968E-2</v>
      </c>
      <c r="N13" s="78">
        <f>IFERROR((($C13*s_DL)/ss_com!M13),".")</f>
        <v>4.2622594063926926E-2</v>
      </c>
      <c r="O13" s="78">
        <f>IFERROR((($C13*s_DL)/ss_com!N13),".")</f>
        <v>8.2979937006299298E-2</v>
      </c>
      <c r="P13" s="78">
        <f>IFERROR((($C13*s_DL)/ss_com!O13),".")</f>
        <v>2.6800437190323514E-2</v>
      </c>
      <c r="Q13" s="78">
        <f>IFERROR((($C13*s_DL)/ss_com!P13),".")</f>
        <v>6.2717549538069475E-2</v>
      </c>
      <c r="R13" s="78">
        <f>IFERROR((($C13*s_DL)/ss_com!Q13),".")</f>
        <v>7.8703163458250333E-2</v>
      </c>
      <c r="S13" s="78">
        <f>IFERROR((($C13*s_DL)/ss_com!R13),".")</f>
        <v>3.544805535941252E-2</v>
      </c>
    </row>
    <row r="14" spans="1:19">
      <c r="A14" s="75" t="s">
        <v>21</v>
      </c>
      <c r="B14" s="76" t="s">
        <v>8</v>
      </c>
      <c r="C14" s="76">
        <v>5</v>
      </c>
      <c r="D14" s="78">
        <f>IFERROR((($C14*s_DL)/ss_com!C14),".")</f>
        <v>0.58594101496946605</v>
      </c>
      <c r="E14" s="78">
        <f>IFERROR((($C14*s_DL)/ss_com!D14),".")</f>
        <v>183.81643136844036</v>
      </c>
      <c r="F14" s="78">
        <f>IFERROR((($C14*s_DL)/ss_com!E14),".")</f>
        <v>0.22063472145350146</v>
      </c>
      <c r="G14" s="78">
        <f>IFERROR((($C14*s_DL)/ss_com!F14),".")</f>
        <v>0.24452994177222728</v>
      </c>
      <c r="H14" s="78">
        <f>IFERROR((($C14*s_DL)/ss_com!G14),".")</f>
        <v>1.0511056781951946</v>
      </c>
      <c r="I14" s="78">
        <f>IFERROR((($C14*s_DL)/ss_com!H14),".")</f>
        <v>184.64690232518205</v>
      </c>
      <c r="J14" s="78">
        <f>IFERROR((($C14*s_DL)/ss_com!I14),".")</f>
        <v>1.3947189566210043</v>
      </c>
      <c r="K14" s="78">
        <f>IFERROR((($C14*s_DL)/ss_com!J14),".")</f>
        <v>0.32500790365296806</v>
      </c>
      <c r="L14" s="78">
        <f>IFERROR((($C14*s_DL)/ss_com!K14),".")</f>
        <v>0.90336842511415516</v>
      </c>
      <c r="M14" s="78">
        <f>IFERROR((($C14*s_DL)/ss_com!L14),".")</f>
        <v>1.3205045534246576</v>
      </c>
      <c r="N14" s="78">
        <f>IFERROR((($C14*s_DL)/ss_com!M14),".")</f>
        <v>0.32350366872146125</v>
      </c>
      <c r="O14" s="78">
        <f>IFERROR((($C14*s_DL)/ss_com!N14),".")</f>
        <v>1.1788192549174574</v>
      </c>
      <c r="P14" s="78">
        <f>IFERROR((($C14*s_DL)/ss_com!O14),".")</f>
        <v>0.27620740568337965</v>
      </c>
      <c r="Q14" s="78">
        <f>IFERROR((($C14*s_DL)/ss_com!P14),".")</f>
        <v>0.77041741909866923</v>
      </c>
      <c r="R14" s="78">
        <f>IFERROR((($C14*s_DL)/ss_com!Q14),".")</f>
        <v>1.0767377183561642</v>
      </c>
      <c r="S14" s="78">
        <f>IFERROR((($C14*s_DL)/ss_com!R14),".")</f>
        <v>0.27636845325176213</v>
      </c>
    </row>
    <row r="15" spans="1:19">
      <c r="A15" s="75" t="s">
        <v>22</v>
      </c>
      <c r="B15" s="76" t="s">
        <v>8</v>
      </c>
      <c r="C15" s="76">
        <v>5</v>
      </c>
      <c r="D15" s="78">
        <f>IFERROR((($C15*s_DL)/ss_com!C15),".")</f>
        <v>3.4392190009077353E-2</v>
      </c>
      <c r="E15" s="78">
        <f>IFERROR((($C15*s_DL)/ss_com!D15),".")</f>
        <v>2.8136813398063891</v>
      </c>
      <c r="F15" s="78">
        <f>IFERROR((($C15*s_DL)/ss_com!E15),".")</f>
        <v>3.3772595520733329E-3</v>
      </c>
      <c r="G15" s="78">
        <f>IFERROR((($C15*s_DL)/ss_com!F15),".")</f>
        <v>3.7288924644848743E-3</v>
      </c>
      <c r="H15" s="78">
        <f>IFERROR((($C15*s_DL)/ss_com!G15),".")</f>
        <v>4.1498342025635564E-2</v>
      </c>
      <c r="I15" s="78">
        <f>IFERROR((($C15*s_DL)/ss_com!H15),".")</f>
        <v>2.8518024222799521</v>
      </c>
      <c r="J15" s="78">
        <f>IFERROR((($C15*s_DL)/ss_com!I15),".")</f>
        <v>1.0133635579908675E-3</v>
      </c>
      <c r="K15" s="78">
        <f>IFERROR((($C15*s_DL)/ss_com!J15),".")</f>
        <v>3.9729886392694065E-4</v>
      </c>
      <c r="L15" s="78">
        <f>IFERROR((($C15*s_DL)/ss_com!K15),".")</f>
        <v>8.0214137716894975E-4</v>
      </c>
      <c r="M15" s="78">
        <f>IFERROR((($C15*s_DL)/ss_com!L15),".")</f>
        <v>9.9827625936073057E-4</v>
      </c>
      <c r="N15" s="78">
        <f>IFERROR((($C15*s_DL)/ss_com!M15),".")</f>
        <v>5.0198247853881287E-3</v>
      </c>
      <c r="O15" s="78">
        <f>IFERROR((($C15*s_DL)/ss_com!N15),".")</f>
        <v>8.507716438356165E-4</v>
      </c>
      <c r="P15" s="78">
        <f>IFERROR((($C15*s_DL)/ss_com!O15),".")</f>
        <v>3.3355315068493154E-4</v>
      </c>
      <c r="Q15" s="78">
        <f>IFERROR((($C15*s_DL)/ss_com!P15),".")</f>
        <v>6.7343958904109592E-4</v>
      </c>
      <c r="R15" s="78">
        <f>IFERROR((($C15*s_DL)/ss_com!Q15),".")</f>
        <v>8.3810506849315062E-4</v>
      </c>
      <c r="S15" s="78">
        <f>IFERROR((($C15*s_DL)/ss_com!R15),".")</f>
        <v>4.2144051369863008E-3</v>
      </c>
    </row>
    <row r="16" spans="1:19">
      <c r="A16" s="82" t="s">
        <v>23</v>
      </c>
      <c r="B16" s="85" t="s">
        <v>8</v>
      </c>
      <c r="C16" s="76">
        <v>5</v>
      </c>
      <c r="D16" s="78">
        <f>IFERROR((($C16*s_DL)/ss_com!C16),".")</f>
        <v>422.16868159290721</v>
      </c>
      <c r="E16" s="78">
        <f>IFERROR((($C16*s_DL)/ss_com!D16),".")</f>
        <v>243073.04411221395</v>
      </c>
      <c r="F16" s="78">
        <f>IFERROR((($C16*s_DL)/ss_com!E16),".")</f>
        <v>291.76038823785393</v>
      </c>
      <c r="G16" s="78">
        <f>IFERROR((($C16*s_DL)/ss_com!F16),".")</f>
        <v>2.8184244681059472E-3</v>
      </c>
      <c r="H16" s="78">
        <f>IFERROR((($C16*s_DL)/ss_com!G16),".")</f>
        <v>713.9318882552293</v>
      </c>
      <c r="I16" s="78">
        <f>IFERROR((($C16*s_DL)/ss_com!H16),".")</f>
        <v>243495.21561223129</v>
      </c>
      <c r="J16" s="78">
        <f>IFERROR((($C16*s_DL)/ss_com!I16),".")</f>
        <v>3.1499427214611879E-3</v>
      </c>
      <c r="K16" s="78">
        <f>IFERROR((($C16*s_DL)/ss_com!J16),".")</f>
        <v>2.0024635872146123E-3</v>
      </c>
      <c r="L16" s="78">
        <f>IFERROR((($C16*s_DL)/ss_com!K16),".")</f>
        <v>3.093693744292237E-3</v>
      </c>
      <c r="M16" s="78">
        <f>IFERROR((($C16*s_DL)/ss_com!L16),".")</f>
        <v>3.1499427214611879E-3</v>
      </c>
      <c r="N16" s="78">
        <f>IFERROR((($C16*s_DL)/ss_com!M16),".")</f>
        <v>3.8192844714611878E-3</v>
      </c>
      <c r="O16" s="78">
        <f>IFERROR((($C16*s_DL)/ss_com!N16),".")</f>
        <v>2.4864018264840171E-3</v>
      </c>
      <c r="P16" s="78">
        <f>IFERROR((($C16*s_DL)/ss_com!O16),".")</f>
        <v>1.6271184483927839E-3</v>
      </c>
      <c r="Q16" s="78">
        <f>IFERROR((($C16*s_DL)/ss_com!P16),".")</f>
        <v>2.4494734974700714E-3</v>
      </c>
      <c r="R16" s="78">
        <f>IFERROR((($C16*s_DL)/ss_com!Q16),".")</f>
        <v>2.481189244038558E-3</v>
      </c>
      <c r="S16" s="78">
        <f>IFERROR((($C16*s_DL)/ss_com!R16),".")</f>
        <v>3.1853915525114156E-3</v>
      </c>
    </row>
    <row r="17" spans="1:19">
      <c r="A17" s="75" t="s">
        <v>24</v>
      </c>
      <c r="B17" s="85" t="s">
        <v>8</v>
      </c>
      <c r="C17" s="76">
        <v>5</v>
      </c>
      <c r="D17" s="78">
        <f>IFERROR((($C17*s_DL)/ss_com!C17),".")</f>
        <v>8.4312423479043247E-2</v>
      </c>
      <c r="E17" s="78">
        <f>IFERROR((($C17*s_DL)/ss_com!D17),".")</f>
        <v>507.6959282698744</v>
      </c>
      <c r="F17" s="78">
        <f>IFERROR((($C17*s_DL)/ss_com!E17),".")</f>
        <v>0.60938703293819141</v>
      </c>
      <c r="G17" s="78">
        <f>IFERROR((($C17*s_DL)/ss_com!F17),".")</f>
        <v>0.284582358755331</v>
      </c>
      <c r="H17" s="78">
        <f>IFERROR((($C17*s_DL)/ss_com!G17),".")</f>
        <v>0.97828181517256563</v>
      </c>
      <c r="I17" s="78">
        <f>IFERROR((($C17*s_DL)/ss_com!H17),".")</f>
        <v>508.06482305210881</v>
      </c>
      <c r="J17" s="78">
        <f>IFERROR((($C17*s_DL)/ss_com!I17),".")</f>
        <v>1.6386185561643836</v>
      </c>
      <c r="K17" s="78">
        <f>IFERROR((($C17*s_DL)/ss_com!J17),".")</f>
        <v>0.36521958904109592</v>
      </c>
      <c r="L17" s="78">
        <f>IFERROR((($C17*s_DL)/ss_com!K17),".")</f>
        <v>1.0299192410958904</v>
      </c>
      <c r="M17" s="78">
        <f>IFERROR((($C17*s_DL)/ss_com!L17),".")</f>
        <v>1.5314874767123285</v>
      </c>
      <c r="N17" s="78">
        <f>IFERROR((($C17*s_DL)/ss_com!M17),".")</f>
        <v>0.37025993219178088</v>
      </c>
      <c r="O17" s="78">
        <f>IFERROR((($C17*s_DL)/ss_com!N17),".")</f>
        <v>1.4592383638386865</v>
      </c>
      <c r="P17" s="78">
        <f>IFERROR((($C17*s_DL)/ss_com!O17),".")</f>
        <v>0.32566517999362843</v>
      </c>
      <c r="Q17" s="78">
        <f>IFERROR((($C17*s_DL)/ss_com!P17),".")</f>
        <v>0.92244994648972589</v>
      </c>
      <c r="R17" s="78">
        <f>IFERROR((($C17*s_DL)/ss_com!Q17),".")</f>
        <v>1.2971413679604265</v>
      </c>
      <c r="S17" s="78">
        <f>IFERROR((($C17*s_DL)/ss_com!R17),".")</f>
        <v>0.32163581172079425</v>
      </c>
    </row>
    <row r="18" spans="1:19">
      <c r="A18" s="75" t="s">
        <v>25</v>
      </c>
      <c r="B18" s="85" t="s">
        <v>8</v>
      </c>
      <c r="C18" s="76">
        <v>5</v>
      </c>
      <c r="D18" s="78">
        <f>IFERROR((($C18*s_DL)/ss_com!C18),".")</f>
        <v>733.94267920605989</v>
      </c>
      <c r="E18" s="78">
        <f>IFERROR((($C18*s_DL)/ss_com!D18),".")</f>
        <v>188653.70587813621</v>
      </c>
      <c r="F18" s="78">
        <f>IFERROR((($C18*s_DL)/ss_com!E18),".")</f>
        <v>226.44089833385675</v>
      </c>
      <c r="G18" s="78">
        <f>IFERROR((($C18*s_DL)/ss_com!F18),".")</f>
        <v>1.0554287487219529E-5</v>
      </c>
      <c r="H18" s="78">
        <f>IFERROR((($C18*s_DL)/ss_com!G18),".")</f>
        <v>960.38358809420401</v>
      </c>
      <c r="I18" s="78">
        <f>IFERROR((($C18*s_DL)/ss_com!H18),".")</f>
        <v>189387.64856789651</v>
      </c>
      <c r="J18" s="78">
        <f>IFERROR((($C18*s_DL)/ss_com!I18),".")</f>
        <v>6.885550356164383E-5</v>
      </c>
      <c r="K18" s="78">
        <f>IFERROR((($C18*s_DL)/ss_com!J18),".")</f>
        <v>1.3360703671232877E-5</v>
      </c>
      <c r="L18" s="78">
        <f>IFERROR((($C18*s_DL)/ss_com!K18),".")</f>
        <v>3.8303723835616427E-5</v>
      </c>
      <c r="M18" s="78">
        <f>IFERROR((($C18*s_DL)/ss_com!L18),".")</f>
        <v>6.0191566027397235E-5</v>
      </c>
      <c r="N18" s="78">
        <f>IFERROR((($C18*s_DL)/ss_com!M18),".")</f>
        <v>1.3155285452054796E-5</v>
      </c>
      <c r="O18" s="78">
        <f>IFERROR((($C18*s_DL)/ss_com!N18),".")</f>
        <v>6.6314037575684401E-5</v>
      </c>
      <c r="P18" s="78">
        <f>IFERROR((($C18*s_DL)/ss_com!O18),".")</f>
        <v>1.2870529728813148E-5</v>
      </c>
      <c r="Q18" s="78">
        <f>IFERROR((($C18*s_DL)/ss_com!P18),".")</f>
        <v>3.6653787162768429E-5</v>
      </c>
      <c r="R18" s="78">
        <f>IFERROR((($C18*s_DL)/ss_com!Q18),".")</f>
        <v>5.8498773079213805E-5</v>
      </c>
      <c r="S18" s="78">
        <f>IFERROR((($C18*s_DL)/ss_com!R18),".")</f>
        <v>1.1928486494853341E-5</v>
      </c>
    </row>
    <row r="19" spans="1:19">
      <c r="A19" s="75" t="s">
        <v>26</v>
      </c>
      <c r="B19" s="76" t="s">
        <v>8</v>
      </c>
      <c r="C19" s="76">
        <v>5</v>
      </c>
      <c r="D19" s="78" t="str">
        <f>IFERROR((($C19*s_DL)/ss_com!C19),".")</f>
        <v>.</v>
      </c>
      <c r="E19" s="78" t="str">
        <f>IFERROR((($C19*s_DL)/ss_com!D19),".")</f>
        <v>.</v>
      </c>
      <c r="F19" s="78" t="str">
        <f>IFERROR((($C19*s_DL)/ss_com!E19),".")</f>
        <v>.</v>
      </c>
      <c r="G19" s="78">
        <f>IFERROR((($C19*s_DL)/ss_com!F19),".")</f>
        <v>4.0799463370179968E-5</v>
      </c>
      <c r="H19" s="78">
        <f>IFERROR((($C19*s_DL)/ss_com!G19),".")</f>
        <v>4.0799463370179968E-5</v>
      </c>
      <c r="I19" s="78">
        <f>IFERROR((($C19*s_DL)/ss_com!H19),".")</f>
        <v>4.0799463370179968E-5</v>
      </c>
      <c r="J19" s="78" t="str">
        <f>IFERROR((($C19*s_DL)/ss_com!I19),".")</f>
        <v>.</v>
      </c>
      <c r="K19" s="78" t="str">
        <f>IFERROR((($C19*s_DL)/ss_com!J19),".")</f>
        <v>.</v>
      </c>
      <c r="L19" s="78" t="str">
        <f>IFERROR((($C19*s_DL)/ss_com!K19),".")</f>
        <v>.</v>
      </c>
      <c r="M19" s="78" t="str">
        <f>IFERROR((($C19*s_DL)/ss_com!L19),".")</f>
        <v>.</v>
      </c>
      <c r="N19" s="78" t="str">
        <f>IFERROR((($C19*s_DL)/ss_com!M19),".")</f>
        <v>.</v>
      </c>
      <c r="O19" s="78">
        <f>IFERROR((($C19*s_DL)/ss_com!N19),".")</f>
        <v>2.549935759947814E-4</v>
      </c>
      <c r="P19" s="78">
        <f>IFERROR((($C19*s_DL)/ss_com!O19),".")</f>
        <v>4.9562554888346782E-5</v>
      </c>
      <c r="Q19" s="78">
        <f>IFERROR((($C19*s_DL)/ss_com!P19),".")</f>
        <v>1.4147523024533699E-4</v>
      </c>
      <c r="R19" s="78">
        <f>IFERROR((($C19*s_DL)/ss_com!Q19),".")</f>
        <v>2.2698791710572535E-4</v>
      </c>
      <c r="S19" s="78">
        <f>IFERROR((($C19*s_DL)/ss_com!R19),".")</f>
        <v>4.6111672474128099E-5</v>
      </c>
    </row>
    <row r="20" spans="1:19">
      <c r="A20" s="75" t="s">
        <v>27</v>
      </c>
      <c r="B20" s="85" t="s">
        <v>8</v>
      </c>
      <c r="C20" s="76">
        <v>5</v>
      </c>
      <c r="D20" s="78" t="str">
        <f>IFERROR((($C20*s_DL)/ss_com!C20),".")</f>
        <v>.</v>
      </c>
      <c r="E20" s="78" t="str">
        <f>IFERROR((($C20*s_DL)/ss_com!D20),".")</f>
        <v>.</v>
      </c>
      <c r="F20" s="78" t="str">
        <f>IFERROR((($C20*s_DL)/ss_com!E20),".")</f>
        <v>.</v>
      </c>
      <c r="G20" s="78">
        <f>IFERROR((($C20*s_DL)/ss_com!F20),".")</f>
        <v>8.9869637727912121E-5</v>
      </c>
      <c r="H20" s="78">
        <f>IFERROR((($C20*s_DL)/ss_com!G20),".")</f>
        <v>8.9869637727912121E-5</v>
      </c>
      <c r="I20" s="78">
        <f>IFERROR((($C20*s_DL)/ss_com!H20),".")</f>
        <v>8.9869637727912121E-5</v>
      </c>
      <c r="J20" s="78">
        <f>IFERROR((($C20*s_DL)/ss_com!I20),".")</f>
        <v>5.8595577534246578E-4</v>
      </c>
      <c r="K20" s="78">
        <f>IFERROR((($C20*s_DL)/ss_com!J20),".")</f>
        <v>1.1399917808219175E-4</v>
      </c>
      <c r="L20" s="78">
        <f>IFERROR((($C20*s_DL)/ss_com!K20),".")</f>
        <v>3.2603764931506845E-4</v>
      </c>
      <c r="M20" s="78">
        <f>IFERROR((($C20*s_DL)/ss_com!L20),".")</f>
        <v>5.1527628493150683E-4</v>
      </c>
      <c r="N20" s="78">
        <f>IFERROR((($C20*s_DL)/ss_com!M20),".")</f>
        <v>1.1229077712328765E-4</v>
      </c>
      <c r="O20" s="78">
        <f>IFERROR((($C20*s_DL)/ss_com!N20),".")</f>
        <v>5.6243898931412743E-4</v>
      </c>
      <c r="P20" s="78">
        <f>IFERROR((($C20*s_DL)/ss_com!O20),".")</f>
        <v>1.0981632349187439E-4</v>
      </c>
      <c r="Q20" s="78">
        <f>IFERROR((($C20*s_DL)/ss_com!P20),".")</f>
        <v>3.1226701701526346E-4</v>
      </c>
      <c r="R20" s="78">
        <f>IFERROR((($C20*s_DL)/ss_com!Q20),".")</f>
        <v>5.0066854388635177E-4</v>
      </c>
      <c r="S20" s="78">
        <f>IFERROR((($C20*s_DL)/ss_com!R20),".")</f>
        <v>1.0157092662416922E-4</v>
      </c>
    </row>
    <row r="21" spans="1:19">
      <c r="A21" s="75" t="s">
        <v>28</v>
      </c>
      <c r="B21" s="85" t="s">
        <v>8</v>
      </c>
      <c r="C21" s="76">
        <v>5</v>
      </c>
      <c r="D21" s="78" t="str">
        <f>IFERROR((($C21*s_DL)/ss_com!C21),".")</f>
        <v>.</v>
      </c>
      <c r="E21" s="78">
        <f>IFERROR((($C21*s_DL)/ss_com!D21),".")</f>
        <v>83.018089558292758</v>
      </c>
      <c r="F21" s="78">
        <f>IFERROR((($C21*s_DL)/ss_com!E21),".")</f>
        <v>9.9646549162854481E-2</v>
      </c>
      <c r="G21" s="78">
        <f>IFERROR((($C21*s_DL)/ss_com!F21),".")</f>
        <v>7.7733965168728568E-9</v>
      </c>
      <c r="H21" s="78">
        <f>IFERROR((($C21*s_DL)/ss_com!G21),".")</f>
        <v>9.9646556936251005E-2</v>
      </c>
      <c r="I21" s="78">
        <f>IFERROR((($C21*s_DL)/ss_com!H21),".")</f>
        <v>83.018089566066166</v>
      </c>
      <c r="J21" s="78">
        <f>IFERROR((($C21*s_DL)/ss_com!I21),".")</f>
        <v>1.1239943652968034E-8</v>
      </c>
      <c r="K21" s="78">
        <f>IFERROR((($C21*s_DL)/ss_com!J21),".")</f>
        <v>5.278677990867579E-9</v>
      </c>
      <c r="L21" s="78">
        <f>IFERROR((($C21*s_DL)/ss_com!K21),".")</f>
        <v>9.8747683105022834E-9</v>
      </c>
      <c r="M21" s="78">
        <f>IFERROR((($C21*s_DL)/ss_com!L21),".")</f>
        <v>1.1239943652968034E-8</v>
      </c>
      <c r="N21" s="78">
        <f>IFERROR((($C21*s_DL)/ss_com!M21),".")</f>
        <v>9.4688332762557078E-9</v>
      </c>
      <c r="O21" s="78">
        <f>IFERROR((($C21*s_DL)/ss_com!N21),".")</f>
        <v>1.042881369863014E-8</v>
      </c>
      <c r="P21" s="78">
        <f>IFERROR((($C21*s_DL)/ss_com!O21),".")</f>
        <v>4.8977424657534249E-9</v>
      </c>
      <c r="Q21" s="78">
        <f>IFERROR((($C21*s_DL)/ss_com!P21),".")</f>
        <v>9.1621561643835613E-9</v>
      </c>
      <c r="R21" s="78">
        <f>IFERROR((($C21*s_DL)/ss_com!Q21),".")</f>
        <v>1.042881369863014E-8</v>
      </c>
      <c r="S21" s="78">
        <f>IFERROR((($C21*s_DL)/ss_com!R21),".")</f>
        <v>8.7855154109589051E-9</v>
      </c>
    </row>
    <row r="22" spans="1:19">
      <c r="A22" s="75" t="s">
        <v>29</v>
      </c>
      <c r="B22" s="76" t="s">
        <v>8</v>
      </c>
      <c r="C22" s="76">
        <v>5</v>
      </c>
      <c r="D22" s="78">
        <f>IFERROR((($C22*s_DL)/ss_com!C22),".")</f>
        <v>60.413794090019479</v>
      </c>
      <c r="E22" s="78">
        <f>IFERROR((($C22*s_DL)/ss_com!D22),".")</f>
        <v>339012.32188784727</v>
      </c>
      <c r="F22" s="78">
        <f>IFERROR((($C22*s_DL)/ss_com!E22),".")</f>
        <v>406.91622969823402</v>
      </c>
      <c r="G22" s="78">
        <f>IFERROR((($C22*s_DL)/ss_com!F22),".")</f>
        <v>1.4108109122313667E-2</v>
      </c>
      <c r="H22" s="78">
        <f>IFERROR((($C22*s_DL)/ss_com!G22),".")</f>
        <v>467.34413189737575</v>
      </c>
      <c r="I22" s="78">
        <f>IFERROR((($C22*s_DL)/ss_com!H22),".")</f>
        <v>339072.74979004648</v>
      </c>
      <c r="J22" s="78">
        <f>IFERROR((($C22*s_DL)/ss_com!I22),".")</f>
        <v>1.3090905616438353E-2</v>
      </c>
      <c r="K22" s="78">
        <f>IFERROR((($C22*s_DL)/ss_com!J22),".")</f>
        <v>9.4957093150684936E-3</v>
      </c>
      <c r="L22" s="78">
        <f>IFERROR((($C22*s_DL)/ss_com!K22),".")</f>
        <v>1.303601712328767E-2</v>
      </c>
      <c r="M22" s="78">
        <f>IFERROR((($C22*s_DL)/ss_com!L22),".")</f>
        <v>1.3090905616438353E-2</v>
      </c>
      <c r="N22" s="78">
        <f>IFERROR((($C22*s_DL)/ss_com!M22),".")</f>
        <v>1.889216095890411E-2</v>
      </c>
      <c r="O22" s="78">
        <f>IFERROR((($C22*s_DL)/ss_com!N22),".")</f>
        <v>9.7157718429837659E-3</v>
      </c>
      <c r="P22" s="78">
        <f>IFERROR((($C22*s_DL)/ss_com!O22),".")</f>
        <v>8.025477958276038E-3</v>
      </c>
      <c r="Q22" s="78">
        <f>IFERROR((($C22*s_DL)/ss_com!P22),".")</f>
        <v>1.0640007816035215E-2</v>
      </c>
      <c r="R22" s="78">
        <f>IFERROR((($C22*s_DL)/ss_com!Q22),".")</f>
        <v>1.0714469716120662E-2</v>
      </c>
      <c r="S22" s="78">
        <f>IFERROR((($C22*s_DL)/ss_com!R22),".")</f>
        <v>1.5945026069947479E-2</v>
      </c>
    </row>
    <row r="23" spans="1:19">
      <c r="A23" s="82" t="s">
        <v>30</v>
      </c>
      <c r="B23" s="85" t="s">
        <v>10</v>
      </c>
      <c r="C23" s="76">
        <v>5</v>
      </c>
      <c r="D23" s="78">
        <f>IFERROR((($C23*s_DL)/ss_com!C23),".")</f>
        <v>169.83797535346841</v>
      </c>
      <c r="E23" s="78">
        <f>IFERROR((($C23*s_DL)/ss_com!D23),".")</f>
        <v>415199.39541555604</v>
      </c>
      <c r="F23" s="78">
        <f>IFERROR((($C23*s_DL)/ss_com!E23),".")</f>
        <v>498.36351556382999</v>
      </c>
      <c r="G23" s="78">
        <f>IFERROR((($C23*s_DL)/ss_com!F23),".")</f>
        <v>8.0507691743912316E-3</v>
      </c>
      <c r="H23" s="78">
        <f>IFERROR((($C23*s_DL)/ss_com!G23),".")</f>
        <v>668.2095416864729</v>
      </c>
      <c r="I23" s="78">
        <f>IFERROR((($C23*s_DL)/ss_com!H23),".")</f>
        <v>415369.24144167872</v>
      </c>
      <c r="J23" s="78">
        <f>IFERROR((($C23*s_DL)/ss_com!I23),".")</f>
        <v>4.3265737442922378E-2</v>
      </c>
      <c r="K23" s="78">
        <f>IFERROR((($C23*s_DL)/ss_com!J23),".")</f>
        <v>1.0790983926940636E-2</v>
      </c>
      <c r="L23" s="78">
        <f>IFERROR((($C23*s_DL)/ss_com!K23),".")</f>
        <v>2.9777007534246575E-2</v>
      </c>
      <c r="M23" s="78">
        <f>IFERROR((($C23*s_DL)/ss_com!L23),".")</f>
        <v>4.224772009132418E-2</v>
      </c>
      <c r="N23" s="78">
        <f>IFERROR((($C23*s_DL)/ss_com!M23),".")</f>
        <v>1.0639207785388129E-2</v>
      </c>
      <c r="O23" s="78">
        <f>IFERROR((($C23*s_DL)/ss_com!N23),".")</f>
        <v>3.2989548593887141E-2</v>
      </c>
      <c r="P23" s="78">
        <f>IFERROR((($C23*s_DL)/ss_com!O23),".")</f>
        <v>8.7666447377551943E-3</v>
      </c>
      <c r="Q23" s="78">
        <f>IFERROR((($C23*s_DL)/ss_com!P23),".")</f>
        <v>2.4496271239883696E-2</v>
      </c>
      <c r="R23" s="78">
        <f>IFERROR((($C23*s_DL)/ss_com!Q23),".")</f>
        <v>3.4401525912133704E-2</v>
      </c>
      <c r="S23" s="78">
        <f>IFERROR((($C23*s_DL)/ss_com!R23),".")</f>
        <v>9.0990027973178664E-3</v>
      </c>
    </row>
    <row r="24" spans="1:19">
      <c r="A24" s="75" t="s">
        <v>31</v>
      </c>
      <c r="B24" s="85" t="s">
        <v>8</v>
      </c>
      <c r="C24" s="76">
        <v>5</v>
      </c>
      <c r="D24" s="78" t="str">
        <f>IFERROR((($C24*s_DL)/ss_com!C24),".")</f>
        <v>.</v>
      </c>
      <c r="E24" s="78" t="str">
        <f>IFERROR((($C24*s_DL)/ss_com!D24),".")</f>
        <v>.</v>
      </c>
      <c r="F24" s="78" t="str">
        <f>IFERROR((($C24*s_DL)/ss_com!E24),".")</f>
        <v>.</v>
      </c>
      <c r="G24" s="78">
        <f>IFERROR((($C24*s_DL)/ss_com!F24),".")</f>
        <v>8.3321327681041538E-4</v>
      </c>
      <c r="H24" s="78">
        <f>IFERROR((($C24*s_DL)/ss_com!G24),".")</f>
        <v>8.3321327681041527E-4</v>
      </c>
      <c r="I24" s="78">
        <f>IFERROR((($C24*s_DL)/ss_com!H24),".")</f>
        <v>8.3321327681041527E-4</v>
      </c>
      <c r="J24" s="78">
        <f>IFERROR((($C24*s_DL)/ss_com!I24),".")</f>
        <v>5.2892803835616438E-3</v>
      </c>
      <c r="K24" s="78">
        <f>IFERROR((($C24*s_DL)/ss_com!J24),".")</f>
        <v>1.0648156561643832E-3</v>
      </c>
      <c r="L24" s="78">
        <f>IFERROR((($C24*s_DL)/ss_com!K24),".")</f>
        <v>3.0390163607305933E-3</v>
      </c>
      <c r="M24" s="78">
        <f>IFERROR((($C24*s_DL)/ss_com!L24),".")</f>
        <v>4.7325140273972608E-3</v>
      </c>
      <c r="N24" s="78">
        <f>IFERROR((($C24*s_DL)/ss_com!M24),".")</f>
        <v>1.0510852652968036E-3</v>
      </c>
      <c r="O24" s="78">
        <f>IFERROR((($C24*s_DL)/ss_com!N24),".")</f>
        <v>4.885005127420218E-3</v>
      </c>
      <c r="P24" s="78">
        <f>IFERROR((($C24*s_DL)/ss_com!O24),".")</f>
        <v>1.0054748443337482E-3</v>
      </c>
      <c r="Q24" s="78">
        <f>IFERROR((($C24*s_DL)/ss_com!P24),".")</f>
        <v>2.8243415549729848E-3</v>
      </c>
      <c r="R24" s="78">
        <f>IFERROR((($C24*s_DL)/ss_com!Q24),".")</f>
        <v>4.5698189041095882E-3</v>
      </c>
      <c r="S24" s="78">
        <f>IFERROR((($C24*s_DL)/ss_com!R24),".")</f>
        <v>9.4170007514016564E-4</v>
      </c>
    </row>
    <row r="25" spans="1:19">
      <c r="A25" s="82" t="s">
        <v>32</v>
      </c>
      <c r="B25" s="85" t="s">
        <v>10</v>
      </c>
      <c r="C25" s="76">
        <v>5</v>
      </c>
      <c r="D25" s="78" t="str">
        <f>IFERROR((($C25*s_DL)/ss_com!C25),".")</f>
        <v>.</v>
      </c>
      <c r="E25" s="78">
        <f>IFERROR((($C25*s_DL)/ss_com!D25),".")</f>
        <v>71.360693780422267</v>
      </c>
      <c r="F25" s="78">
        <f>IFERROR((($C25*s_DL)/ss_com!E25),".")</f>
        <v>8.5654185960196444E-2</v>
      </c>
      <c r="G25" s="78">
        <f>IFERROR((($C25*s_DL)/ss_com!F25),".")</f>
        <v>4.2580163852730271E-4</v>
      </c>
      <c r="H25" s="78">
        <f>IFERROR((($C25*s_DL)/ss_com!G25),".")</f>
        <v>8.6079987598723748E-2</v>
      </c>
      <c r="I25" s="78">
        <f>IFERROR((($C25*s_DL)/ss_com!H25),".")</f>
        <v>71.361119582060795</v>
      </c>
      <c r="J25" s="78">
        <f>IFERROR((($C25*s_DL)/ss_com!I25),".")</f>
        <v>2.6713807397260271E-3</v>
      </c>
      <c r="K25" s="78">
        <f>IFERROR((($C25*s_DL)/ss_com!J25),".")</f>
        <v>5.5302267945205464E-4</v>
      </c>
      <c r="L25" s="78">
        <f>IFERROR((($C25*s_DL)/ss_com!K25),".")</f>
        <v>1.5770519630136986E-3</v>
      </c>
      <c r="M25" s="78">
        <f>IFERROR((($C25*s_DL)/ss_com!L25),".")</f>
        <v>2.4370490958904112E-3</v>
      </c>
      <c r="N25" s="78">
        <f>IFERROR((($C25*s_DL)/ss_com!M25),".")</f>
        <v>5.4552105616438346E-4</v>
      </c>
      <c r="O25" s="78">
        <f>IFERROR((($C25*s_DL)/ss_com!N25),".")</f>
        <v>2.522119863013698E-3</v>
      </c>
      <c r="P25" s="78">
        <f>IFERROR((($C25*s_DL)/ss_com!O25),".")</f>
        <v>5.2007960329232485E-4</v>
      </c>
      <c r="Q25" s="78">
        <f>IFERROR((($C25*s_DL)/ss_com!P25),".")</f>
        <v>1.471184532262306E-3</v>
      </c>
      <c r="R25" s="78">
        <f>IFERROR((($C25*s_DL)/ss_com!Q25),".")</f>
        <v>2.2438692168519001E-3</v>
      </c>
      <c r="S25" s="78">
        <f>IFERROR((($C25*s_DL)/ss_com!R25),".")</f>
        <v>4.8124225352112683E-4</v>
      </c>
    </row>
    <row r="26" spans="1:19">
      <c r="A26" s="75" t="s">
        <v>33</v>
      </c>
      <c r="B26" s="76" t="s">
        <v>8</v>
      </c>
      <c r="C26" s="76">
        <v>5</v>
      </c>
      <c r="D26" s="78">
        <f>IFERROR((($C26*s_DL)/ss_com!C26),".")</f>
        <v>302.67553464778831</v>
      </c>
      <c r="E26" s="78">
        <f>IFERROR((($C26*s_DL)/ss_com!D26),".")</f>
        <v>3043451.8790169409</v>
      </c>
      <c r="F26" s="78">
        <f>IFERROR((($C26*s_DL)/ss_com!E26),".")</f>
        <v>3653.052953890211</v>
      </c>
      <c r="G26" s="78">
        <f>IFERROR((($C26*s_DL)/ss_com!F26),".")</f>
        <v>9.8180280921932428E-2</v>
      </c>
      <c r="H26" s="78">
        <f>IFERROR((($C26*s_DL)/ss_com!G26),".")</f>
        <v>3955.8266688189215</v>
      </c>
      <c r="I26" s="78">
        <f>IFERROR((($C26*s_DL)/ss_com!H26),".")</f>
        <v>3043754.6527318694</v>
      </c>
      <c r="J26" s="78">
        <f>IFERROR((($C26*s_DL)/ss_com!I26),".")</f>
        <v>0.42264139726027394</v>
      </c>
      <c r="K26" s="78">
        <f>IFERROR((($C26*s_DL)/ss_com!J26),".")</f>
        <v>0.12596909178082194</v>
      </c>
      <c r="L26" s="78">
        <f>IFERROR((($C26*s_DL)/ss_com!K26),".")</f>
        <v>0.32109768493150687</v>
      </c>
      <c r="M26" s="78">
        <f>IFERROR((($C26*s_DL)/ss_com!L26),".")</f>
        <v>0.41715254794520545</v>
      </c>
      <c r="N26" s="78">
        <f>IFERROR((($C26*s_DL)/ss_com!M26),".")</f>
        <v>0.13310386130136984</v>
      </c>
      <c r="O26" s="78">
        <f>IFERROR((($C26*s_DL)/ss_com!N26),".")</f>
        <v>0.34369643126302268</v>
      </c>
      <c r="P26" s="78">
        <f>IFERROR((($C26*s_DL)/ss_com!O26),".")</f>
        <v>9.9014167074363973E-2</v>
      </c>
      <c r="Q26" s="78">
        <f>IFERROR((($C26*s_DL)/ss_com!P26),".")</f>
        <v>0.24994760086832851</v>
      </c>
      <c r="R26" s="78">
        <f>IFERROR((($C26*s_DL)/ss_com!Q26),".")</f>
        <v>0.3278534613971556</v>
      </c>
      <c r="S26" s="78">
        <f>IFERROR((($C26*s_DL)/ss_com!R26),".")</f>
        <v>0.11096363979627674</v>
      </c>
    </row>
    <row r="27" spans="1:19">
      <c r="A27" s="75" t="s">
        <v>34</v>
      </c>
      <c r="B27" s="85" t="s">
        <v>8</v>
      </c>
      <c r="C27" s="76">
        <v>5</v>
      </c>
      <c r="D27" s="78" t="str">
        <f>IFERROR((($C27*s_DL)/ss_com!C27),".")</f>
        <v>.</v>
      </c>
      <c r="E27" s="78" t="str">
        <f>IFERROR((($C27*s_DL)/ss_com!D27),".")</f>
        <v>.</v>
      </c>
      <c r="F27" s="78" t="str">
        <f>IFERROR((($C27*s_DL)/ss_com!E27),".")</f>
        <v>.</v>
      </c>
      <c r="G27" s="78">
        <f>IFERROR((($C27*s_DL)/ss_com!F27),".")</f>
        <v>7.487939981383461E-2</v>
      </c>
      <c r="H27" s="78">
        <f>IFERROR((($C27*s_DL)/ss_com!G27),".")</f>
        <v>7.487939981383461E-2</v>
      </c>
      <c r="I27" s="78">
        <f>IFERROR((($C27*s_DL)/ss_com!H27),".")</f>
        <v>7.487939981383461E-2</v>
      </c>
      <c r="J27" s="78">
        <f>IFERROR((($C27*s_DL)/ss_com!I27),".")</f>
        <v>1.745622969863014E-2</v>
      </c>
      <c r="K27" s="78">
        <f>IFERROR((($C27*s_DL)/ss_com!J27),".")</f>
        <v>1.0361446283105024E-2</v>
      </c>
      <c r="L27" s="78">
        <f>IFERROR((($C27*s_DL)/ss_com!K27),".")</f>
        <v>1.4444774867579906E-2</v>
      </c>
      <c r="M27" s="78">
        <f>IFERROR((($C27*s_DL)/ss_com!L27),".")</f>
        <v>1.7022376036529681E-2</v>
      </c>
      <c r="N27" s="78">
        <f>IFERROR((($C27*s_DL)/ss_com!M27),".")</f>
        <v>9.7742492054794516E-2</v>
      </c>
      <c r="O27" s="78">
        <f>IFERROR((($C27*s_DL)/ss_com!N27),".")</f>
        <v>1.5525654345772312E-2</v>
      </c>
      <c r="P27" s="78">
        <f>IFERROR((($C27*s_DL)/ss_com!O27),".")</f>
        <v>8.6992487706357511E-3</v>
      </c>
      <c r="Q27" s="78">
        <f>IFERROR((($C27*s_DL)/ss_com!P27),".")</f>
        <v>1.1988765290695008E-2</v>
      </c>
      <c r="R27" s="78">
        <f>IFERROR((($C27*s_DL)/ss_com!Q27),".")</f>
        <v>1.4242143327416974E-2</v>
      </c>
      <c r="S27" s="78">
        <f>IFERROR((($C27*s_DL)/ss_com!R27),".")</f>
        <v>8.4628916021441306E-2</v>
      </c>
    </row>
    <row r="28" spans="1:19">
      <c r="A28" s="75" t="s">
        <v>35</v>
      </c>
      <c r="B28" s="76" t="s">
        <v>8</v>
      </c>
      <c r="C28" s="76">
        <v>5</v>
      </c>
      <c r="D28" s="78" t="str">
        <f>IFERROR((($C28*s_DL)/ss_com!C28),".")</f>
        <v>.</v>
      </c>
      <c r="E28" s="78" t="str">
        <f>IFERROR((($C28*s_DL)/ss_com!D28),".")</f>
        <v>.</v>
      </c>
      <c r="F28" s="78" t="str">
        <f>IFERROR((($C28*s_DL)/ss_com!E28),".")</f>
        <v>.</v>
      </c>
      <c r="G28" s="78">
        <f>IFERROR((($C28*s_DL)/ss_com!F28),".")</f>
        <v>2.2766798556014445</v>
      </c>
      <c r="H28" s="78">
        <f>IFERROR((($C28*s_DL)/ss_com!G28),".")</f>
        <v>2.2766798556014445</v>
      </c>
      <c r="I28" s="78">
        <f>IFERROR((($C28*s_DL)/ss_com!H28),".")</f>
        <v>2.2766798556014445</v>
      </c>
      <c r="J28" s="78">
        <f>IFERROR((($C28*s_DL)/ss_com!I28),".")</f>
        <v>15.36969289041096</v>
      </c>
      <c r="K28" s="78">
        <f>IFERROR((($C28*s_DL)/ss_com!J28),".")</f>
        <v>2.8107130684931505</v>
      </c>
      <c r="L28" s="78">
        <f>IFERROR((($C28*s_DL)/ss_com!K28),".")</f>
        <v>8.0752232602739724</v>
      </c>
      <c r="M28" s="78">
        <f>IFERROR((($C28*s_DL)/ss_com!L28),".")</f>
        <v>12.915895767123287</v>
      </c>
      <c r="N28" s="78">
        <f>IFERROR((($C28*s_DL)/ss_com!M28),".")</f>
        <v>2.8199082397260269</v>
      </c>
      <c r="O28" s="78">
        <f>IFERROR((($C28*s_DL)/ss_com!N28),".")</f>
        <v>15.224238383561641</v>
      </c>
      <c r="P28" s="78">
        <f>IFERROR((($C28*s_DL)/ss_com!O28),".")</f>
        <v>2.751063323856294</v>
      </c>
      <c r="Q28" s="78">
        <f>IFERROR((($C28*s_DL)/ss_com!P28),".")</f>
        <v>7.995971156773213</v>
      </c>
      <c r="R28" s="78">
        <f>IFERROR((($C28*s_DL)/ss_com!Q28),".")</f>
        <v>12.407991967163582</v>
      </c>
      <c r="S28" s="78">
        <f>IFERROR((($C28*s_DL)/ss_com!R28),".")</f>
        <v>2.5731102117061013</v>
      </c>
    </row>
    <row r="29" spans="1:19">
      <c r="A29" s="75" t="s">
        <v>36</v>
      </c>
      <c r="B29" s="85" t="s">
        <v>8</v>
      </c>
      <c r="C29" s="76">
        <v>5</v>
      </c>
      <c r="D29" s="78" t="str">
        <f>IFERROR((($C29*s_DL)/ss_com!C29),".")</f>
        <v>.</v>
      </c>
      <c r="E29" s="78" t="str">
        <f>IFERROR((($C29*s_DL)/ss_com!D29),".")</f>
        <v>.</v>
      </c>
      <c r="F29" s="78" t="str">
        <f>IFERROR((($C29*s_DL)/ss_com!E29),".")</f>
        <v>.</v>
      </c>
      <c r="G29" s="78">
        <f>IFERROR((($C29*s_DL)/ss_com!F29),".")</f>
        <v>2.9934549979444345</v>
      </c>
      <c r="H29" s="78">
        <f>IFERROR((($C29*s_DL)/ss_com!G29),".")</f>
        <v>2.9934549979444345</v>
      </c>
      <c r="I29" s="78">
        <f>IFERROR((($C29*s_DL)/ss_com!H29),".")</f>
        <v>2.9934549979444345</v>
      </c>
      <c r="J29" s="78" t="str">
        <f>IFERROR((($C29*s_DL)/ss_com!I29),".")</f>
        <v>.</v>
      </c>
      <c r="K29" s="78" t="str">
        <f>IFERROR((($C29*s_DL)/ss_com!J29),".")</f>
        <v>.</v>
      </c>
      <c r="L29" s="78" t="str">
        <f>IFERROR((($C29*s_DL)/ss_com!K29),".")</f>
        <v>.</v>
      </c>
      <c r="M29" s="78" t="str">
        <f>IFERROR((($C29*s_DL)/ss_com!L29),".")</f>
        <v>.</v>
      </c>
      <c r="N29" s="78" t="str">
        <f>IFERROR((($C29*s_DL)/ss_com!M29),".")</f>
        <v>.</v>
      </c>
      <c r="O29" s="78">
        <f>IFERROR((($C29*s_DL)/ss_com!N29),".")</f>
        <v>19.767796698278882</v>
      </c>
      <c r="P29" s="78">
        <f>IFERROR((($C29*s_DL)/ss_com!O29),".")</f>
        <v>3.6183579727835808</v>
      </c>
      <c r="Q29" s="78">
        <f>IFERROR((($C29*s_DL)/ss_com!P29),".")</f>
        <v>10.419316627686825</v>
      </c>
      <c r="R29" s="78">
        <f>IFERROR((($C29*s_DL)/ss_com!Q29),".")</f>
        <v>16.583089605311507</v>
      </c>
      <c r="S29" s="78">
        <f>IFERROR((($C29*s_DL)/ss_com!R29),".")</f>
        <v>3.3832115677321157</v>
      </c>
    </row>
    <row r="30" spans="1:19">
      <c r="A30" s="75" t="s">
        <v>37</v>
      </c>
      <c r="B30" s="76" t="s">
        <v>8</v>
      </c>
      <c r="C30" s="76">
        <v>5</v>
      </c>
      <c r="D30" s="78">
        <f>IFERROR((($C30*s_DL)/ss_com!C30),".")</f>
        <v>31.056086921777084</v>
      </c>
      <c r="E30" s="78">
        <f>IFERROR((($C30*s_DL)/ss_com!D30),".")</f>
        <v>415199.39541555604</v>
      </c>
      <c r="F30" s="78">
        <f>IFERROR((($C30*s_DL)/ss_com!E30),".")</f>
        <v>498.36351556382999</v>
      </c>
      <c r="G30" s="78">
        <f>IFERROR((($C30*s_DL)/ss_com!F30),".")</f>
        <v>6.1823504461678874E-4</v>
      </c>
      <c r="H30" s="78">
        <f>IFERROR((($C30*s_DL)/ss_com!G30),".")</f>
        <v>529.42022072065163</v>
      </c>
      <c r="I30" s="78">
        <f>IFERROR((($C30*s_DL)/ss_com!H30),".")</f>
        <v>415230.45212071284</v>
      </c>
      <c r="J30" s="78">
        <f>IFERROR((($C30*s_DL)/ss_com!I30),".")</f>
        <v>1.3941114301369865E-3</v>
      </c>
      <c r="K30" s="78">
        <f>IFERROR((($C30*s_DL)/ss_com!J30),".")</f>
        <v>4.1086617351598166E-4</v>
      </c>
      <c r="L30" s="78">
        <f>IFERROR((($C30*s_DL)/ss_com!K30),".")</f>
        <v>9.9457949589041076E-4</v>
      </c>
      <c r="M30" s="78">
        <f>IFERROR((($C30*s_DL)/ss_com!L30),".")</f>
        <v>1.3487744730593604E-3</v>
      </c>
      <c r="N30" s="78">
        <f>IFERROR((($C30*s_DL)/ss_com!M30),".")</f>
        <v>8.4406710867579904E-4</v>
      </c>
      <c r="O30" s="78">
        <f>IFERROR((($C30*s_DL)/ss_com!N30),".")</f>
        <v>1.1540657534246576E-3</v>
      </c>
      <c r="P30" s="78">
        <f>IFERROR((($C30*s_DL)/ss_com!O30),".")</f>
        <v>3.3324987316083208E-4</v>
      </c>
      <c r="Q30" s="78">
        <f>IFERROR((($C30*s_DL)/ss_com!P30),".")</f>
        <v>7.9947929333963174E-4</v>
      </c>
      <c r="R30" s="78">
        <f>IFERROR((($C30*s_DL)/ss_com!Q30),".")</f>
        <v>1.073258603235283E-3</v>
      </c>
      <c r="S30" s="78">
        <f>IFERROR((($C30*s_DL)/ss_com!R30),".")</f>
        <v>6.9873105022831062E-4</v>
      </c>
    </row>
    <row r="31" spans="1:19">
      <c r="A31" s="87" t="s">
        <v>9</v>
      </c>
      <c r="B31" s="87" t="s">
        <v>8</v>
      </c>
      <c r="C31" s="101">
        <v>5</v>
      </c>
      <c r="D31" s="102">
        <f>SUM(D32:D44)</f>
        <v>606.94067354943718</v>
      </c>
      <c r="E31" s="102">
        <f t="shared" ref="E31:S31" si="0">SUM(E32:E44)</f>
        <v>8631718.3166007195</v>
      </c>
      <c r="F31" s="102">
        <f t="shared" si="0"/>
        <v>10360.644868744115</v>
      </c>
      <c r="G31" s="102">
        <f t="shared" si="0"/>
        <v>0.70644866607296752</v>
      </c>
      <c r="H31" s="102">
        <f t="shared" si="0"/>
        <v>10968.291990959626</v>
      </c>
      <c r="I31" s="102">
        <f t="shared" si="0"/>
        <v>8632325.9637229349</v>
      </c>
      <c r="J31" s="102">
        <f t="shared" si="0"/>
        <v>3.437992772581818</v>
      </c>
      <c r="K31" s="102">
        <f t="shared" si="0"/>
        <v>0.83354367656497519</v>
      </c>
      <c r="L31" s="102">
        <f t="shared" si="0"/>
        <v>2.2412946592451433</v>
      </c>
      <c r="M31" s="102">
        <f t="shared" si="0"/>
        <v>3.2242778141203927</v>
      </c>
      <c r="N31" s="102">
        <f t="shared" si="0"/>
        <v>0.92900767736946177</v>
      </c>
      <c r="O31" s="102">
        <f t="shared" si="0"/>
        <v>3.0217321268234607</v>
      </c>
      <c r="P31" s="102">
        <f t="shared" si="0"/>
        <v>0.71784559100326339</v>
      </c>
      <c r="Q31" s="102">
        <f t="shared" si="0"/>
        <v>1.9364341196128589</v>
      </c>
      <c r="R31" s="102">
        <f t="shared" si="0"/>
        <v>2.7040623950129845</v>
      </c>
      <c r="S31" s="102">
        <f t="shared" si="0"/>
        <v>0.79843034243314581</v>
      </c>
    </row>
    <row r="32" spans="1:19">
      <c r="A32" s="90" t="s">
        <v>339</v>
      </c>
      <c r="B32" s="84">
        <v>1</v>
      </c>
      <c r="C32" s="76">
        <v>5</v>
      </c>
      <c r="D32" s="78">
        <f>IFERROR((($C32*s_DL)/ss_com!C32),0)</f>
        <v>123.73909632895557</v>
      </c>
      <c r="E32" s="78">
        <f>IFERROR((($C32*s_DL)/ss_com!D32),0)</f>
        <v>3954471.9116763165</v>
      </c>
      <c r="F32" s="78">
        <f>IFERROR((($C32*s_DL)/ss_com!E32),0)</f>
        <v>4746.5495996904592</v>
      </c>
      <c r="G32" s="78">
        <f>IFERROR((($C32*s_DL)/ss_com!F32),0)</f>
        <v>2.7912507184543051E-2</v>
      </c>
      <c r="H32" s="78">
        <f>IFERROR((($C32*s_DL)/ss_com!G32),0)</f>
        <v>4870.3166085265993</v>
      </c>
      <c r="I32" s="78">
        <f>IFERROR((($C32*s_DL)/ss_com!H32),0)</f>
        <v>3954595.6786851529</v>
      </c>
      <c r="J32" s="78">
        <f>IFERROR((($C32*s_DL)/ss_com!I32),0)</f>
        <v>5.5687660228310523E-2</v>
      </c>
      <c r="K32" s="78">
        <f>IFERROR((($C32*s_DL)/ss_com!J32),0)</f>
        <v>2.7424073881278536E-2</v>
      </c>
      <c r="L32" s="78">
        <f>IFERROR((($C32*s_DL)/ss_com!K32),0)</f>
        <v>5.1769935388127852E-2</v>
      </c>
      <c r="M32" s="78">
        <f>IFERROR((($C32*s_DL)/ss_com!L32),0)</f>
        <v>5.5687660228310523E-2</v>
      </c>
      <c r="N32" s="78">
        <f>IFERROR((($C32*s_DL)/ss_com!M32),0)</f>
        <v>3.8176844360730586E-2</v>
      </c>
      <c r="O32" s="78">
        <f>IFERROR((($C32*s_DL)/ss_com!N32),0)</f>
        <v>4.4683860593997558E-2</v>
      </c>
      <c r="P32" s="78">
        <f>IFERROR((($C32*s_DL)/ss_com!O32),0)</f>
        <v>2.1400486234500676E-2</v>
      </c>
      <c r="Q32" s="78">
        <f>IFERROR((($C32*s_DL)/ss_com!P32),0)</f>
        <v>3.9076863399895502E-2</v>
      </c>
      <c r="R32" s="78">
        <f>IFERROR((($C32*s_DL)/ss_com!Q32),0)</f>
        <v>4.0777385350682871E-2</v>
      </c>
      <c r="S32" s="78">
        <f>IFERROR((($C32*s_DL)/ss_com!R32),0)</f>
        <v>3.1546797014151993E-2</v>
      </c>
    </row>
    <row r="33" spans="1:19">
      <c r="A33" s="90" t="s">
        <v>340</v>
      </c>
      <c r="B33" s="84">
        <v>1</v>
      </c>
      <c r="C33" s="76">
        <v>5</v>
      </c>
      <c r="D33" s="78">
        <f>IFERROR((($C33*s_DL)/ss_com!C33),0)</f>
        <v>64.902369152932565</v>
      </c>
      <c r="E33" s="78">
        <f>IFERROR((($C33*s_DL)/ss_com!D33),0)</f>
        <v>507913.8235180591</v>
      </c>
      <c r="F33" s="78">
        <f>IFERROR((($C33*s_DL)/ss_com!E33),0)</f>
        <v>609.64857243730671</v>
      </c>
      <c r="G33" s="78">
        <f>IFERROR((($C33*s_DL)/ss_com!F33),0)</f>
        <v>3.1364328348574166E-2</v>
      </c>
      <c r="H33" s="78">
        <f>IFERROR((($C33*s_DL)/ss_com!G33),0)</f>
        <v>674.58230591858774</v>
      </c>
      <c r="I33" s="78">
        <f>IFERROR((($C33*s_DL)/ss_com!H33),0)</f>
        <v>507978.75725154037</v>
      </c>
      <c r="J33" s="78">
        <f>IFERROR((($C33*s_DL)/ss_com!I33),0)</f>
        <v>0.10020903059360731</v>
      </c>
      <c r="K33" s="78">
        <f>IFERROR((($C33*s_DL)/ss_com!J33),0)</f>
        <v>3.3496054794520537E-2</v>
      </c>
      <c r="L33" s="78">
        <f>IFERROR((($C33*s_DL)/ss_com!K33),0)</f>
        <v>7.983226392694065E-2</v>
      </c>
      <c r="M33" s="78">
        <f>IFERROR((($C33*s_DL)/ss_com!L33),0)</f>
        <v>9.9929896803652968E-2</v>
      </c>
      <c r="N33" s="78">
        <f>IFERROR((($C33*s_DL)/ss_com!M33),0)</f>
        <v>4.2622594063926926E-2</v>
      </c>
      <c r="O33" s="78">
        <f>IFERROR((($C33*s_DL)/ss_com!N33),0)</f>
        <v>8.2979937006299298E-2</v>
      </c>
      <c r="P33" s="78">
        <f>IFERROR((($C33*s_DL)/ss_com!O33),0)</f>
        <v>2.6800437190323514E-2</v>
      </c>
      <c r="Q33" s="78">
        <f>IFERROR((($C33*s_DL)/ss_com!P33),0)</f>
        <v>6.2717549538069475E-2</v>
      </c>
      <c r="R33" s="78">
        <f>IFERROR((($C33*s_DL)/ss_com!Q33),0)</f>
        <v>7.8703163458250333E-2</v>
      </c>
      <c r="S33" s="78">
        <f>IFERROR((($C33*s_DL)/ss_com!R33),0)</f>
        <v>3.544805535941252E-2</v>
      </c>
    </row>
    <row r="34" spans="1:19">
      <c r="A34" s="90" t="s">
        <v>341</v>
      </c>
      <c r="B34" s="84">
        <v>1</v>
      </c>
      <c r="C34" s="76">
        <v>5</v>
      </c>
      <c r="D34" s="78">
        <f>IFERROR((($C34*s_DL)/ss_com!C34),0)</f>
        <v>0.58594101496946605</v>
      </c>
      <c r="E34" s="78">
        <f>IFERROR((($C34*s_DL)/ss_com!D34),0)</f>
        <v>183.81643136844036</v>
      </c>
      <c r="F34" s="78">
        <f>IFERROR((($C34*s_DL)/ss_com!E34),0)</f>
        <v>0.22063472145350146</v>
      </c>
      <c r="G34" s="78">
        <f>IFERROR((($C34*s_DL)/ss_com!F34),0)</f>
        <v>0.24452994177222728</v>
      </c>
      <c r="H34" s="78">
        <f>IFERROR((($C34*s_DL)/ss_com!G34),0)</f>
        <v>1.0511056781951946</v>
      </c>
      <c r="I34" s="78">
        <f>IFERROR((($C34*s_DL)/ss_com!H34),0)</f>
        <v>184.64690232518205</v>
      </c>
      <c r="J34" s="78">
        <f>IFERROR((($C34*s_DL)/ss_com!I34),0)</f>
        <v>1.3947189566210043</v>
      </c>
      <c r="K34" s="78">
        <f>IFERROR((($C34*s_DL)/ss_com!J34),0)</f>
        <v>0.32500790365296806</v>
      </c>
      <c r="L34" s="78">
        <f>IFERROR((($C34*s_DL)/ss_com!K34),0)</f>
        <v>0.90336842511415516</v>
      </c>
      <c r="M34" s="78">
        <f>IFERROR((($C34*s_DL)/ss_com!L34),0)</f>
        <v>1.3205045534246576</v>
      </c>
      <c r="N34" s="78">
        <f>IFERROR((($C34*s_DL)/ss_com!M34),0)</f>
        <v>0.32350366872146125</v>
      </c>
      <c r="O34" s="78">
        <f>IFERROR((($C34*s_DL)/ss_com!N34),0)</f>
        <v>1.1788192549174574</v>
      </c>
      <c r="P34" s="78">
        <f>IFERROR((($C34*s_DL)/ss_com!O34),0)</f>
        <v>0.27620740568337965</v>
      </c>
      <c r="Q34" s="78">
        <f>IFERROR((($C34*s_DL)/ss_com!P34),0)</f>
        <v>0.77041741909866923</v>
      </c>
      <c r="R34" s="78">
        <f>IFERROR((($C34*s_DL)/ss_com!Q34),0)</f>
        <v>1.0767377183561642</v>
      </c>
      <c r="S34" s="78">
        <f>IFERROR((($C34*s_DL)/ss_com!R34),0)</f>
        <v>0.27636845325176213</v>
      </c>
    </row>
    <row r="35" spans="1:19">
      <c r="A35" s="90" t="s">
        <v>342</v>
      </c>
      <c r="B35" s="84">
        <v>1</v>
      </c>
      <c r="C35" s="76">
        <v>5</v>
      </c>
      <c r="D35" s="78">
        <f>IFERROR((($C35*s_DL)/ss_com!C35),0)</f>
        <v>31.056086921777084</v>
      </c>
      <c r="E35" s="78">
        <f>IFERROR((($C35*s_DL)/ss_com!D35),0)</f>
        <v>415199.39541555604</v>
      </c>
      <c r="F35" s="78">
        <f>IFERROR((($C35*s_DL)/ss_com!E35),0)</f>
        <v>498.36351556382999</v>
      </c>
      <c r="G35" s="78">
        <f>IFERROR((($C35*s_DL)/ss_com!F35),0)</f>
        <v>6.1823504461678874E-4</v>
      </c>
      <c r="H35" s="78">
        <f>IFERROR((($C35*s_DL)/ss_com!G35),0)</f>
        <v>529.42022072065163</v>
      </c>
      <c r="I35" s="78">
        <f>IFERROR((($C35*s_DL)/ss_com!H35),0)</f>
        <v>415230.45212071284</v>
      </c>
      <c r="J35" s="78">
        <f>IFERROR((($C35*s_DL)/ss_com!I35),0)</f>
        <v>1.3941114301369865E-3</v>
      </c>
      <c r="K35" s="78">
        <f>IFERROR((($C35*s_DL)/ss_com!J35),0)</f>
        <v>4.1086617351598166E-4</v>
      </c>
      <c r="L35" s="78">
        <f>IFERROR((($C35*s_DL)/ss_com!K35),0)</f>
        <v>9.9457949589041076E-4</v>
      </c>
      <c r="M35" s="78">
        <f>IFERROR((($C35*s_DL)/ss_com!L35),0)</f>
        <v>1.3487744730593604E-3</v>
      </c>
      <c r="N35" s="78">
        <f>IFERROR((($C35*s_DL)/ss_com!M35),0)</f>
        <v>8.4406710867579904E-4</v>
      </c>
      <c r="O35" s="78">
        <f>IFERROR((($C35*s_DL)/ss_com!N35),0)</f>
        <v>1.1540657534246576E-3</v>
      </c>
      <c r="P35" s="78">
        <f>IFERROR((($C35*s_DL)/ss_com!O35),0)</f>
        <v>3.3324987316083208E-4</v>
      </c>
      <c r="Q35" s="78">
        <f>IFERROR((($C35*s_DL)/ss_com!P35),0)</f>
        <v>7.9947929333963174E-4</v>
      </c>
      <c r="R35" s="78">
        <f>IFERROR((($C35*s_DL)/ss_com!Q35),0)</f>
        <v>1.073258603235283E-3</v>
      </c>
      <c r="S35" s="78">
        <f>IFERROR((($C35*s_DL)/ss_com!R35),0)</f>
        <v>6.9873105022831062E-4</v>
      </c>
    </row>
    <row r="36" spans="1:19">
      <c r="A36" s="90" t="s">
        <v>343</v>
      </c>
      <c r="B36" s="84">
        <v>1</v>
      </c>
      <c r="C36" s="76">
        <v>5</v>
      </c>
      <c r="D36" s="78">
        <f>IFERROR((($C36*s_DL)/ss_com!C36),0)</f>
        <v>302.67553464778831</v>
      </c>
      <c r="E36" s="78">
        <f>IFERROR((($C36*s_DL)/ss_com!D36),0)</f>
        <v>3043451.8790169409</v>
      </c>
      <c r="F36" s="78">
        <f>IFERROR((($C36*s_DL)/ss_com!E36),0)</f>
        <v>3653.052953890211</v>
      </c>
      <c r="G36" s="78">
        <f>IFERROR((($C36*s_DL)/ss_com!F36),0)</f>
        <v>9.8180280921932428E-2</v>
      </c>
      <c r="H36" s="78">
        <f>IFERROR((($C36*s_DL)/ss_com!G36),0)</f>
        <v>3955.8266688189215</v>
      </c>
      <c r="I36" s="78">
        <f>IFERROR((($C36*s_DL)/ss_com!H36),0)</f>
        <v>3043754.6527318694</v>
      </c>
      <c r="J36" s="78">
        <f>IFERROR((($C36*s_DL)/ss_com!I36),0)</f>
        <v>0.42264139726027394</v>
      </c>
      <c r="K36" s="78">
        <f>IFERROR((($C36*s_DL)/ss_com!J36),0)</f>
        <v>0.12596909178082194</v>
      </c>
      <c r="L36" s="78">
        <f>IFERROR((($C36*s_DL)/ss_com!K36),0)</f>
        <v>0.32109768493150687</v>
      </c>
      <c r="M36" s="78">
        <f>IFERROR((($C36*s_DL)/ss_com!L36),0)</f>
        <v>0.41715254794520545</v>
      </c>
      <c r="N36" s="78">
        <f>IFERROR((($C36*s_DL)/ss_com!M36),0)</f>
        <v>0.13310386130136984</v>
      </c>
      <c r="O36" s="78">
        <f>IFERROR((($C36*s_DL)/ss_com!N36),0)</f>
        <v>0.34369643126302268</v>
      </c>
      <c r="P36" s="78">
        <f>IFERROR((($C36*s_DL)/ss_com!O36),0)</f>
        <v>9.9014167074363973E-2</v>
      </c>
      <c r="Q36" s="78">
        <f>IFERROR((($C36*s_DL)/ss_com!P36),0)</f>
        <v>0.24994760086832851</v>
      </c>
      <c r="R36" s="78">
        <f>IFERROR((($C36*s_DL)/ss_com!Q36),0)</f>
        <v>0.3278534613971556</v>
      </c>
      <c r="S36" s="78">
        <f>IFERROR((($C36*s_DL)/ss_com!R36),0)</f>
        <v>0.11096363979627674</v>
      </c>
    </row>
    <row r="37" spans="1:19">
      <c r="A37" s="90" t="s">
        <v>344</v>
      </c>
      <c r="B37" s="84">
        <v>1</v>
      </c>
      <c r="C37" s="76">
        <v>5</v>
      </c>
      <c r="D37" s="78">
        <f>IFERROR((($C37*s_DL)/ss_com!C37),0)</f>
        <v>60.413794090019479</v>
      </c>
      <c r="E37" s="78">
        <f>IFERROR((($C37*s_DL)/ss_com!D37),0)</f>
        <v>339012.32188784727</v>
      </c>
      <c r="F37" s="78">
        <f>IFERROR((($C37*s_DL)/ss_com!E37),0)</f>
        <v>406.91622969823402</v>
      </c>
      <c r="G37" s="78">
        <f>IFERROR((($C37*s_DL)/ss_com!F37),0)</f>
        <v>1.4108109122313667E-2</v>
      </c>
      <c r="H37" s="78">
        <f>IFERROR((($C37*s_DL)/ss_com!G37),0)</f>
        <v>467.34413189737575</v>
      </c>
      <c r="I37" s="78">
        <f>IFERROR((($C37*s_DL)/ss_com!H37),0)</f>
        <v>339072.74979004648</v>
      </c>
      <c r="J37" s="78">
        <f>IFERROR((($C37*s_DL)/ss_com!I37),0)</f>
        <v>1.3090905616438353E-2</v>
      </c>
      <c r="K37" s="78">
        <f>IFERROR((($C37*s_DL)/ss_com!J37),0)</f>
        <v>9.4957093150684936E-3</v>
      </c>
      <c r="L37" s="78">
        <f>IFERROR((($C37*s_DL)/ss_com!K37),0)</f>
        <v>1.303601712328767E-2</v>
      </c>
      <c r="M37" s="78">
        <f>IFERROR((($C37*s_DL)/ss_com!L37),0)</f>
        <v>1.3090905616438353E-2</v>
      </c>
      <c r="N37" s="78">
        <f>IFERROR((($C37*s_DL)/ss_com!M37),0)</f>
        <v>1.889216095890411E-2</v>
      </c>
      <c r="O37" s="78">
        <f>IFERROR((($C37*s_DL)/ss_com!N37),0)</f>
        <v>9.7157718429837659E-3</v>
      </c>
      <c r="P37" s="78">
        <f>IFERROR((($C37*s_DL)/ss_com!O37),0)</f>
        <v>8.025477958276038E-3</v>
      </c>
      <c r="Q37" s="78">
        <f>IFERROR((($C37*s_DL)/ss_com!P37),0)</f>
        <v>1.0640007816035215E-2</v>
      </c>
      <c r="R37" s="78">
        <f>IFERROR((($C37*s_DL)/ss_com!Q37),0)</f>
        <v>1.0714469716120662E-2</v>
      </c>
      <c r="S37" s="78">
        <f>IFERROR((($C37*s_DL)/ss_com!R37),0)</f>
        <v>1.5945026069947479E-2</v>
      </c>
    </row>
    <row r="38" spans="1:19">
      <c r="A38" s="90" t="s">
        <v>345</v>
      </c>
      <c r="B38" s="84">
        <v>1</v>
      </c>
      <c r="C38" s="76">
        <v>5</v>
      </c>
      <c r="D38" s="78">
        <f>IFERROR((($C38*s_DL)/ss_com!C38),0)</f>
        <v>23.413378030871002</v>
      </c>
      <c r="E38" s="78">
        <f>IFERROR((($C38*s_DL)/ss_com!D38),0)</f>
        <v>370051.49999172875</v>
      </c>
      <c r="F38" s="78">
        <f>IFERROR((($C38*s_DL)/ss_com!E38),0)</f>
        <v>444.17253134718055</v>
      </c>
      <c r="G38" s="78">
        <f>IFERROR((($C38*s_DL)/ss_com!F38),0)</f>
        <v>1.6821323994377871E-2</v>
      </c>
      <c r="H38" s="78">
        <f>IFERROR((($C38*s_DL)/ss_com!G38),0)</f>
        <v>467.60273070204585</v>
      </c>
      <c r="I38" s="78">
        <f>IFERROR((($C38*s_DL)/ss_com!H38),0)</f>
        <v>370074.93019108364</v>
      </c>
      <c r="J38" s="78">
        <f>IFERROR((($C38*s_DL)/ss_com!I38),0)</f>
        <v>7.7733600045662085E-2</v>
      </c>
      <c r="K38" s="78">
        <f>IFERROR((($C38*s_DL)/ss_com!J38),0)</f>
        <v>2.1452276196347035E-2</v>
      </c>
      <c r="L38" s="78">
        <f>IFERROR((($C38*s_DL)/ss_com!K38),0)</f>
        <v>5.6034114520547941E-2</v>
      </c>
      <c r="M38" s="78">
        <f>IFERROR((($C38*s_DL)/ss_com!L38),0)</f>
        <v>7.5536183789954331E-2</v>
      </c>
      <c r="N38" s="78">
        <f>IFERROR((($C38*s_DL)/ss_com!M38),0)</f>
        <v>2.2689969726027392E-2</v>
      </c>
      <c r="O38" s="78">
        <f>IFERROR((($C38*s_DL)/ss_com!N38),0)</f>
        <v>6.2527178327965102E-2</v>
      </c>
      <c r="P38" s="78">
        <f>IFERROR((($C38*s_DL)/ss_com!O38),0)</f>
        <v>1.7068524935961695E-2</v>
      </c>
      <c r="Q38" s="78">
        <f>IFERROR((($C38*s_DL)/ss_com!P38),0)</f>
        <v>4.3761634469031752E-2</v>
      </c>
      <c r="R38" s="78">
        <f>IFERROR((($C38*s_DL)/ss_com!Q38),0)</f>
        <v>5.9142311836232121E-2</v>
      </c>
      <c r="S38" s="78">
        <f>IFERROR((($C38*s_DL)/ss_com!R38),0)</f>
        <v>1.90115094302164E-2</v>
      </c>
    </row>
    <row r="39" spans="1:19">
      <c r="A39" s="90" t="s">
        <v>346</v>
      </c>
      <c r="B39" s="84">
        <v>1</v>
      </c>
      <c r="C39" s="76">
        <v>5</v>
      </c>
      <c r="D39" s="78">
        <f>IFERROR((($C39*s_DL)/ss_com!C39),0)</f>
        <v>0</v>
      </c>
      <c r="E39" s="78">
        <f>IFERROR((($C39*s_DL)/ss_com!D39),0)</f>
        <v>0</v>
      </c>
      <c r="F39" s="78">
        <f>IFERROR((($C39*s_DL)/ss_com!E39),0)</f>
        <v>0</v>
      </c>
      <c r="G39" s="78">
        <f>IFERROR((($C39*s_DL)/ss_com!F39),0)</f>
        <v>3.2406328486550458E-2</v>
      </c>
      <c r="H39" s="78">
        <f>IFERROR((($C39*s_DL)/ss_com!G39),0)</f>
        <v>3.2406328486550451E-2</v>
      </c>
      <c r="I39" s="78">
        <f>IFERROR((($C39*s_DL)/ss_com!H39),0)</f>
        <v>3.2406328486550451E-2</v>
      </c>
      <c r="J39" s="78">
        <f>IFERROR((($C39*s_DL)/ss_com!I39),0)</f>
        <v>0.1779494330593607</v>
      </c>
      <c r="K39" s="78">
        <f>IFERROR((($C39*s_DL)/ss_com!J39),0)</f>
        <v>4.2677914520547942E-2</v>
      </c>
      <c r="L39" s="78">
        <f>IFERROR((($C39*s_DL)/ss_com!K39),0)</f>
        <v>0.11929849789954339</v>
      </c>
      <c r="M39" s="78">
        <f>IFERROR((($C39*s_DL)/ss_com!L39),0)</f>
        <v>0.17121081497716895</v>
      </c>
      <c r="N39" s="78">
        <f>IFERROR((($C39*s_DL)/ss_com!M39),0)</f>
        <v>4.2014287031963464E-2</v>
      </c>
      <c r="O39" s="78">
        <f>IFERROR((($C39*s_DL)/ss_com!N39),0)</f>
        <v>0.13773175933387055</v>
      </c>
      <c r="P39" s="78">
        <f>IFERROR((($C39*s_DL)/ss_com!O39),0)</f>
        <v>3.5723700770547942E-2</v>
      </c>
      <c r="Q39" s="78">
        <f>IFERROR((($C39*s_DL)/ss_com!P39),0)</f>
        <v>0.10186305965917571</v>
      </c>
      <c r="R39" s="78">
        <f>IFERROR((($C39*s_DL)/ss_com!Q39),0)</f>
        <v>0.14166452295121362</v>
      </c>
      <c r="S39" s="78">
        <f>IFERROR((($C39*s_DL)/ss_com!R39),0)</f>
        <v>3.662572695387465E-2</v>
      </c>
    </row>
    <row r="40" spans="1:19">
      <c r="A40" s="90" t="s">
        <v>347</v>
      </c>
      <c r="B40" s="84">
        <v>1</v>
      </c>
      <c r="C40" s="76">
        <v>5</v>
      </c>
      <c r="D40" s="78">
        <f>IFERROR((($C40*s_DL)/ss_com!C40),0)</f>
        <v>0</v>
      </c>
      <c r="E40" s="78">
        <f>IFERROR((($C40*s_DL)/ss_com!D40),0)</f>
        <v>0</v>
      </c>
      <c r="F40" s="78">
        <f>IFERROR((($C40*s_DL)/ss_com!E40),0)</f>
        <v>0</v>
      </c>
      <c r="G40" s="78">
        <f>IFERROR((($C40*s_DL)/ss_com!F40),0)</f>
        <v>2.6953446331954791E-4</v>
      </c>
      <c r="H40" s="78">
        <f>IFERROR((($C40*s_DL)/ss_com!G40),0)</f>
        <v>2.6953446331954791E-4</v>
      </c>
      <c r="I40" s="78">
        <f>IFERROR((($C40*s_DL)/ss_com!H40),0)</f>
        <v>2.6953446331954791E-4</v>
      </c>
      <c r="J40" s="78">
        <f>IFERROR((($C40*s_DL)/ss_com!I40),0)</f>
        <v>1.4984324063926941E-3</v>
      </c>
      <c r="K40" s="78">
        <f>IFERROR((($C40*s_DL)/ss_com!J40),0)</f>
        <v>3.3980199452054798E-4</v>
      </c>
      <c r="L40" s="78">
        <f>IFERROR((($C40*s_DL)/ss_com!K40),0)</f>
        <v>9.4861390136986314E-4</v>
      </c>
      <c r="M40" s="78">
        <f>IFERROR((($C40*s_DL)/ss_com!L40),0)</f>
        <v>1.4016832273972598E-3</v>
      </c>
      <c r="N40" s="78">
        <f>IFERROR((($C40*s_DL)/ss_com!M40),0)</f>
        <v>3.3521768926940643E-4</v>
      </c>
      <c r="O40" s="78">
        <f>IFERROR((($C40*s_DL)/ss_com!N40),0)</f>
        <v>1.2767103718199608E-3</v>
      </c>
      <c r="P40" s="78">
        <f>IFERROR((($C40*s_DL)/ss_com!O40),0)</f>
        <v>3.0706849315068497E-4</v>
      </c>
      <c r="Q40" s="78">
        <f>IFERROR((($C40*s_DL)/ss_com!P40),0)</f>
        <v>8.6063459447706045E-4</v>
      </c>
      <c r="R40" s="78">
        <f>IFERROR((($C40*s_DL)/ss_com!Q40),0)</f>
        <v>1.252176210772555E-3</v>
      </c>
      <c r="S40" s="78">
        <f>IFERROR((($C40*s_DL)/ss_com!R40),0)</f>
        <v>3.0462863641890264E-4</v>
      </c>
    </row>
    <row r="41" spans="1:19">
      <c r="A41" s="90" t="s">
        <v>348</v>
      </c>
      <c r="B41" s="94">
        <v>0.99987999999999999</v>
      </c>
      <c r="C41" s="76">
        <v>5</v>
      </c>
      <c r="D41" s="78">
        <f>IFERROR((($C41*s_DL)/ss_com!C41),0)</f>
        <v>0.12008529917747267</v>
      </c>
      <c r="E41" s="78">
        <f>IFERROR((($C41*s_DL)/ss_com!D41),0)</f>
        <v>1430.8553192065797</v>
      </c>
      <c r="F41" s="78">
        <f>IFERROR((($C41*s_DL)/ss_com!E41),0)</f>
        <v>1.7174545411591904</v>
      </c>
      <c r="G41" s="78">
        <f>IFERROR((($C41*s_DL)/ss_com!F41),0)</f>
        <v>0.18889279070715559</v>
      </c>
      <c r="H41" s="78">
        <f>IFERROR((($C41*s_DL)/ss_com!G41),0)</f>
        <v>2.0264326310438188</v>
      </c>
      <c r="I41" s="78">
        <f>IFERROR((($C41*s_DL)/ss_com!H41),0)</f>
        <v>1431.1642972964644</v>
      </c>
      <c r="J41" s="78">
        <f>IFERROR((($C41*s_DL)/ss_com!I41),0)</f>
        <v>0.87086796914644726</v>
      </c>
      <c r="K41" s="78">
        <f>IFERROR((($C41*s_DL)/ss_com!J41),0)</f>
        <v>0.18813587920419175</v>
      </c>
      <c r="L41" s="78">
        <f>IFERROR((($C41*s_DL)/ss_com!K41),0)</f>
        <v>0.52536056834378064</v>
      </c>
      <c r="M41" s="78">
        <f>IFERROR((($C41*s_DL)/ss_com!L41),0)</f>
        <v>0.79750680870204538</v>
      </c>
      <c r="N41" s="78">
        <f>IFERROR((($C41*s_DL)/ss_com!M41),0)</f>
        <v>0.24287677412031045</v>
      </c>
      <c r="O41" s="78">
        <f>IFERROR((($C41*s_DL)/ss_com!N41),0)</f>
        <v>0.83989845378425854</v>
      </c>
      <c r="P41" s="78">
        <f>IFERROR((($C41*s_DL)/ss_com!O41),0)</f>
        <v>0.17509271498922374</v>
      </c>
      <c r="Q41" s="78">
        <f>IFERROR((($C41*s_DL)/ss_com!P41),0)</f>
        <v>0.48844226704292232</v>
      </c>
      <c r="R41" s="78">
        <f>IFERROR((($C41*s_DL)/ss_com!Q41),0)</f>
        <v>0.70578779256703295</v>
      </c>
      <c r="S41" s="78">
        <f>IFERROR((($C41*s_DL)/ss_com!R41),0)</f>
        <v>0.21348718287747337</v>
      </c>
    </row>
    <row r="42" spans="1:19">
      <c r="A42" s="90" t="s">
        <v>349</v>
      </c>
      <c r="B42" s="84">
        <v>0.97898250799999997</v>
      </c>
      <c r="C42" s="76">
        <v>5</v>
      </c>
      <c r="D42" s="78">
        <f>IFERROR((($C42*s_DL)/ss_com!C42),0)</f>
        <v>0</v>
      </c>
      <c r="E42" s="78">
        <f>IFERROR((($C42*s_DL)/ss_com!D42),0)</f>
        <v>0</v>
      </c>
      <c r="F42" s="78">
        <f>IFERROR((($C42*s_DL)/ss_com!E42),0)</f>
        <v>0</v>
      </c>
      <c r="G42" s="78">
        <f>IFERROR((($C42*s_DL)/ss_com!F42),0)</f>
        <v>3.994196097519291E-5</v>
      </c>
      <c r="H42" s="78">
        <f>IFERROR((($C42*s_DL)/ss_com!G42),0)</f>
        <v>3.994196097519291E-5</v>
      </c>
      <c r="I42" s="78">
        <f>IFERROR((($C42*s_DL)/ss_com!H42),0)</f>
        <v>3.994196097519291E-5</v>
      </c>
      <c r="J42" s="78">
        <f>IFERROR((($C42*s_DL)/ss_com!I42),0)</f>
        <v>0</v>
      </c>
      <c r="K42" s="78">
        <f>IFERROR((($C42*s_DL)/ss_com!J42),0)</f>
        <v>0</v>
      </c>
      <c r="L42" s="78">
        <f>IFERROR((($C42*s_DL)/ss_com!K42),0)</f>
        <v>0</v>
      </c>
      <c r="M42" s="78">
        <f>IFERROR((($C42*s_DL)/ss_com!L42),0)</f>
        <v>0</v>
      </c>
      <c r="N42" s="78">
        <f>IFERROR((($C42*s_DL)/ss_com!M42),0)</f>
        <v>0</v>
      </c>
      <c r="O42" s="78">
        <f>IFERROR((($C42*s_DL)/ss_com!N42),0)</f>
        <v>2.4963425055125974E-4</v>
      </c>
      <c r="P42" s="78">
        <f>IFERROR((($C42*s_DL)/ss_com!O42),0)</f>
        <v>4.852087428748139E-5</v>
      </c>
      <c r="Q42" s="78">
        <f>IFERROR((($C42*s_DL)/ss_com!P42),0)</f>
        <v>1.3850177572545744E-4</v>
      </c>
      <c r="R42" s="78">
        <f>IFERROR((($C42*s_DL)/ss_com!Q42),0)</f>
        <v>2.2221720037385911E-4</v>
      </c>
      <c r="S42" s="78">
        <f>IFERROR((($C42*s_DL)/ss_com!R42),0)</f>
        <v>4.5142520766796489E-5</v>
      </c>
    </row>
    <row r="43" spans="1:19">
      <c r="A43" s="90" t="s">
        <v>350</v>
      </c>
      <c r="B43" s="84">
        <v>2.0897492E-2</v>
      </c>
      <c r="C43" s="76">
        <v>5</v>
      </c>
      <c r="D43" s="78">
        <f>IFERROR((($C43*s_DL)/ss_com!C43),0)</f>
        <v>0</v>
      </c>
      <c r="E43" s="78">
        <f>IFERROR((($C43*s_DL)/ss_com!D43),0)</f>
        <v>0</v>
      </c>
      <c r="F43" s="78">
        <f>IFERROR((($C43*s_DL)/ss_com!E43),0)</f>
        <v>0</v>
      </c>
      <c r="G43" s="78">
        <f>IFERROR((($C43*s_DL)/ss_com!F43),0)</f>
        <v>4.7576899068992332E-2</v>
      </c>
      <c r="H43" s="78">
        <f>IFERROR((($C43*s_DL)/ss_com!G43),0)</f>
        <v>4.7576899068992332E-2</v>
      </c>
      <c r="I43" s="78">
        <f>IFERROR((($C43*s_DL)/ss_com!H43),0)</f>
        <v>4.7576899068992332E-2</v>
      </c>
      <c r="J43" s="78">
        <f>IFERROR((($C43*s_DL)/ss_com!I43),0)</f>
        <v>0.3211880342198199</v>
      </c>
      <c r="K43" s="78">
        <f>IFERROR((($C43*s_DL)/ss_com!J43),0)</f>
        <v>5.8736853863131065E-2</v>
      </c>
      <c r="L43" s="78">
        <f>IFERROR((($C43*s_DL)/ss_com!K43),0)</f>
        <v>0.16875191347978927</v>
      </c>
      <c r="M43" s="78">
        <f>IFERROR((($C43*s_DL)/ss_com!L43),0)</f>
        <v>0.26990982846629274</v>
      </c>
      <c r="N43" s="78">
        <f>IFERROR((($C43*s_DL)/ss_com!M43),0)</f>
        <v>5.892900988040873E-2</v>
      </c>
      <c r="O43" s="78">
        <f>IFERROR((($C43*s_DL)/ss_com!N43),0)</f>
        <v>0.31814839982657228</v>
      </c>
      <c r="P43" s="78">
        <f>IFERROR((($C43*s_DL)/ss_com!O43),0)</f>
        <v>5.7490323801780305E-2</v>
      </c>
      <c r="Q43" s="78">
        <f>IFERROR((($C43*s_DL)/ss_com!P43),0)</f>
        <v>0.16709574328089896</v>
      </c>
      <c r="R43" s="78">
        <f>IFERROR((($C43*s_DL)/ss_com!Q43),0)</f>
        <v>0.25929591286986525</v>
      </c>
      <c r="S43" s="78">
        <f>IFERROR((($C43*s_DL)/ss_com!R43),0)</f>
        <v>5.3771550064246561E-2</v>
      </c>
    </row>
    <row r="44" spans="1:19">
      <c r="A44" s="90" t="s">
        <v>351</v>
      </c>
      <c r="B44" s="84">
        <v>0.99987999999999999</v>
      </c>
      <c r="C44" s="76">
        <v>5</v>
      </c>
      <c r="D44" s="78">
        <f>IFERROR((($C44*s_DL)/ss_com!C44),0)</f>
        <v>3.4388062946276256E-2</v>
      </c>
      <c r="E44" s="78">
        <f>IFERROR((($C44*s_DL)/ss_com!D44),0)</f>
        <v>2.8133436980456126</v>
      </c>
      <c r="F44" s="78">
        <f>IFERROR((($C44*s_DL)/ss_com!E44),0)</f>
        <v>3.376854280927084E-3</v>
      </c>
      <c r="G44" s="78">
        <f>IFERROR((($C44*s_DL)/ss_com!F44),0)</f>
        <v>3.7284449973891362E-3</v>
      </c>
      <c r="H44" s="78">
        <f>IFERROR((($C44*s_DL)/ss_com!G44),0)</f>
        <v>4.1493362224592475E-2</v>
      </c>
      <c r="I44" s="78">
        <f>IFERROR((($C44*s_DL)/ss_com!H44),0)</f>
        <v>2.8514602059892775</v>
      </c>
      <c r="J44" s="78">
        <f>IFERROR((($C44*s_DL)/ss_com!I44),0)</f>
        <v>1.0132419543639087E-3</v>
      </c>
      <c r="K44" s="78">
        <f>IFERROR((($C44*s_DL)/ss_com!J44),0)</f>
        <v>3.9725118806326943E-4</v>
      </c>
      <c r="L44" s="78">
        <f>IFERROR((($C44*s_DL)/ss_com!K44),0)</f>
        <v>8.0204512020368949E-4</v>
      </c>
      <c r="M44" s="78">
        <f>IFERROR((($C44*s_DL)/ss_com!L44),0)</f>
        <v>9.9815646620960742E-4</v>
      </c>
      <c r="N44" s="78">
        <f>IFERROR((($C44*s_DL)/ss_com!M44),0)</f>
        <v>5.019222406413882E-3</v>
      </c>
      <c r="O44" s="78">
        <f>IFERROR((($C44*s_DL)/ss_com!N44),0)</f>
        <v>8.5066955123835625E-4</v>
      </c>
      <c r="P44" s="78">
        <f>IFERROR((($C44*s_DL)/ss_com!O44),0)</f>
        <v>3.3351312430684934E-4</v>
      </c>
      <c r="Q44" s="78">
        <f>IFERROR((($C44*s_DL)/ss_com!P44),0)</f>
        <v>6.7335877629041106E-4</v>
      </c>
      <c r="R44" s="78">
        <f>IFERROR((($C44*s_DL)/ss_com!Q44),0)</f>
        <v>8.3800449588493147E-4</v>
      </c>
      <c r="S44" s="78">
        <f>IFERROR((($C44*s_DL)/ss_com!R44),0)</f>
        <v>4.2138994083698623E-3</v>
      </c>
    </row>
    <row r="45" spans="1:19">
      <c r="A45" s="87" t="s">
        <v>17</v>
      </c>
      <c r="B45" s="87" t="s">
        <v>8</v>
      </c>
      <c r="C45" s="101">
        <v>5</v>
      </c>
      <c r="D45" s="102">
        <f>SUM(D46:D47)</f>
        <v>8.2492730885970378</v>
      </c>
      <c r="E45" s="102">
        <f t="shared" ref="E45:S45" si="1">SUM(E46:E47)</f>
        <v>1680.95289211929</v>
      </c>
      <c r="F45" s="102">
        <f t="shared" si="1"/>
        <v>2.017646465923467</v>
      </c>
      <c r="G45" s="102">
        <f t="shared" si="1"/>
        <v>0.63072941846671593</v>
      </c>
      <c r="H45" s="102">
        <f t="shared" si="1"/>
        <v>10.897648972987218</v>
      </c>
      <c r="I45" s="102">
        <f t="shared" si="1"/>
        <v>1689.8328946263537</v>
      </c>
      <c r="J45" s="102">
        <f t="shared" si="1"/>
        <v>3.9489011559614151</v>
      </c>
      <c r="K45" s="102">
        <f t="shared" si="1"/>
        <v>0.7857248715789954</v>
      </c>
      <c r="L45" s="102">
        <f t="shared" si="1"/>
        <v>2.247442319162785</v>
      </c>
      <c r="M45" s="102">
        <f t="shared" si="1"/>
        <v>3.5126675710198625</v>
      </c>
      <c r="N45" s="102">
        <f t="shared" si="1"/>
        <v>0.79248337190370421</v>
      </c>
      <c r="O45" s="102">
        <f t="shared" si="1"/>
        <v>3.6688924400165259</v>
      </c>
      <c r="P45" s="102">
        <f t="shared" si="1"/>
        <v>0.7456871588513071</v>
      </c>
      <c r="Q45" s="102">
        <f t="shared" si="1"/>
        <v>2.0934264833612257</v>
      </c>
      <c r="R45" s="102">
        <f t="shared" si="1"/>
        <v>3.4069811359240894</v>
      </c>
      <c r="S45" s="102">
        <f t="shared" si="1"/>
        <v>0.71285222798767922</v>
      </c>
    </row>
    <row r="46" spans="1:19">
      <c r="A46" s="90" t="s">
        <v>352</v>
      </c>
      <c r="B46" s="84">
        <v>1</v>
      </c>
      <c r="C46" s="76">
        <v>5</v>
      </c>
      <c r="D46" s="78">
        <f>IFERROR((($C46*s_DL)/ss_com!C46),0)</f>
        <v>8.2492730885970378</v>
      </c>
      <c r="E46" s="78">
        <f>IFERROR((($C46*s_DL)/ss_com!D46),0)</f>
        <v>1680.95289211929</v>
      </c>
      <c r="F46" s="78">
        <f>IFERROR((($C46*s_DL)/ss_com!E46),0)</f>
        <v>2.017646465923467</v>
      </c>
      <c r="G46" s="78">
        <f>IFERROR((($C46*s_DL)/ss_com!F46),0)</f>
        <v>3.6799499852966538E-3</v>
      </c>
      <c r="H46" s="78">
        <f>IFERROR((($C46*s_DL)/ss_com!G46),0)</f>
        <v>10.2705995045058</v>
      </c>
      <c r="I46" s="78">
        <f>IFERROR((($C46*s_DL)/ss_com!H46),0)</f>
        <v>1689.2058451578723</v>
      </c>
      <c r="J46" s="78">
        <f>IFERROR((($C46*s_DL)/ss_com!I46),0)</f>
        <v>1.1692656438356164E-3</v>
      </c>
      <c r="K46" s="78">
        <f>IFERROR((($C46*s_DL)/ss_com!J46),0)</f>
        <v>5.4062820091324191E-4</v>
      </c>
      <c r="L46" s="78">
        <f>IFERROR((($C46*s_DL)/ss_com!K46),0)</f>
        <v>9.4295616438356156E-4</v>
      </c>
      <c r="M46" s="78">
        <f>IFERROR((($C46*s_DL)/ss_com!L46),0)</f>
        <v>1.1491492456621004E-3</v>
      </c>
      <c r="N46" s="78">
        <f>IFERROR((($C46*s_DL)/ss_com!M46),0)</f>
        <v>4.9254080182648402E-3</v>
      </c>
      <c r="O46" s="78">
        <f>IFERROR((($C46*s_DL)/ss_com!N46),0)</f>
        <v>9.3111343133979278E-4</v>
      </c>
      <c r="P46" s="78">
        <f>IFERROR((($C46*s_DL)/ss_com!O46),0)</f>
        <v>4.6046366885050643E-4</v>
      </c>
      <c r="Q46" s="78">
        <f>IFERROR((($C46*s_DL)/ss_com!P46),0)</f>
        <v>8.1626506767090376E-4</v>
      </c>
      <c r="R46" s="78">
        <f>IFERROR((($C46*s_DL)/ss_com!Q46),0)</f>
        <v>9.3656114876231695E-4</v>
      </c>
      <c r="S46" s="78">
        <f>IFERROR((($C46*s_DL)/ss_com!R46),0)</f>
        <v>4.1590902042892069E-3</v>
      </c>
    </row>
    <row r="47" spans="1:19">
      <c r="A47" s="90" t="s">
        <v>353</v>
      </c>
      <c r="B47" s="96">
        <v>0.94399</v>
      </c>
      <c r="C47" s="76">
        <v>5</v>
      </c>
      <c r="D47" s="78">
        <f>IFERROR((($C47*s_DL)/ss_com!C47),0)</f>
        <v>0</v>
      </c>
      <c r="E47" s="78">
        <f>IFERROR((($C47*s_DL)/ss_com!D47),0)</f>
        <v>0</v>
      </c>
      <c r="F47" s="78">
        <f>IFERROR((($C47*s_DL)/ss_com!E47),0)</f>
        <v>0</v>
      </c>
      <c r="G47" s="78">
        <f>IFERROR((($C47*s_DL)/ss_com!F47),0)</f>
        <v>0.62704946848141929</v>
      </c>
      <c r="H47" s="78">
        <f>IFERROR((($C47*s_DL)/ss_com!G47),0)</f>
        <v>0.62704946848141929</v>
      </c>
      <c r="I47" s="78">
        <f>IFERROR((($C47*s_DL)/ss_com!H47),0)</f>
        <v>0.62704946848141929</v>
      </c>
      <c r="J47" s="78">
        <f>IFERROR((($C47*s_DL)/ss_com!I47),0)</f>
        <v>3.9477318903175793</v>
      </c>
      <c r="K47" s="78">
        <f>IFERROR((($C47*s_DL)/ss_com!J47),0)</f>
        <v>0.78518424337808213</v>
      </c>
      <c r="L47" s="78">
        <f>IFERROR((($C47*s_DL)/ss_com!K47),0)</f>
        <v>2.2464993629984016</v>
      </c>
      <c r="M47" s="78">
        <f>IFERROR((($C47*s_DL)/ss_com!L47),0)</f>
        <v>3.5115184217742006</v>
      </c>
      <c r="N47" s="78">
        <f>IFERROR((($C47*s_DL)/ss_com!M47),0)</f>
        <v>0.78755796388543942</v>
      </c>
      <c r="O47" s="78">
        <f>IFERROR((($C47*s_DL)/ss_com!N47),0)</f>
        <v>3.667961326585186</v>
      </c>
      <c r="P47" s="78">
        <f>IFERROR((($C47*s_DL)/ss_com!O47),0)</f>
        <v>0.74522669518245654</v>
      </c>
      <c r="Q47" s="78">
        <f>IFERROR((($C47*s_DL)/ss_com!P47),0)</f>
        <v>2.0926102182935549</v>
      </c>
      <c r="R47" s="78">
        <f>IFERROR((($C47*s_DL)/ss_com!Q47),0)</f>
        <v>3.406044574775327</v>
      </c>
      <c r="S47" s="78">
        <f>IFERROR((($C47*s_DL)/ss_com!R47),0)</f>
        <v>0.70869313778339005</v>
      </c>
    </row>
    <row r="48" spans="1:19">
      <c r="A48" s="87" t="s">
        <v>30</v>
      </c>
      <c r="B48" s="87" t="s">
        <v>8</v>
      </c>
      <c r="C48" s="101">
        <v>5</v>
      </c>
      <c r="D48" s="102">
        <f>SUM(D49:D62)</f>
        <v>1326.8961659889594</v>
      </c>
      <c r="E48" s="102">
        <f t="shared" ref="E48:S48" si="2">SUM(E49:E62)</f>
        <v>853872.21745622042</v>
      </c>
      <c r="F48" s="102">
        <f t="shared" si="2"/>
        <v>1024.9021670849515</v>
      </c>
      <c r="G48" s="102">
        <f t="shared" si="2"/>
        <v>1.9349401389539718</v>
      </c>
      <c r="H48" s="102">
        <f t="shared" si="2"/>
        <v>2353.7332732128648</v>
      </c>
      <c r="I48" s="102">
        <f t="shared" si="2"/>
        <v>855201.04856234824</v>
      </c>
      <c r="J48" s="102">
        <f t="shared" si="2"/>
        <v>12.534819946239166</v>
      </c>
      <c r="K48" s="102">
        <f t="shared" si="2"/>
        <v>2.3157638343995686</v>
      </c>
      <c r="L48" s="102">
        <f t="shared" si="2"/>
        <v>6.6565942912969165</v>
      </c>
      <c r="M48" s="102">
        <f t="shared" si="2"/>
        <v>10.630741045373322</v>
      </c>
      <c r="N48" s="102">
        <f t="shared" si="2"/>
        <v>2.4103539494996911</v>
      </c>
      <c r="O48" s="102">
        <f t="shared" si="2"/>
        <v>12.316857661612767</v>
      </c>
      <c r="P48" s="102">
        <f t="shared" si="2"/>
        <v>2.2525807857139686</v>
      </c>
      <c r="Q48" s="102">
        <f t="shared" si="2"/>
        <v>6.5417006205686778</v>
      </c>
      <c r="R48" s="102">
        <f t="shared" si="2"/>
        <v>10.318091650448835</v>
      </c>
      <c r="S48" s="102">
        <f t="shared" si="2"/>
        <v>2.186874987422069</v>
      </c>
    </row>
    <row r="49" spans="1:19">
      <c r="A49" s="90" t="s">
        <v>354</v>
      </c>
      <c r="B49" s="97">
        <v>1</v>
      </c>
      <c r="C49" s="76">
        <v>5</v>
      </c>
      <c r="D49" s="78">
        <f>IFERROR((($C49*s_DL)/ss_com!C49),0)</f>
        <v>169.83797535346841</v>
      </c>
      <c r="E49" s="78">
        <f>IFERROR((($C49*s_DL)/ss_com!D49),0)</f>
        <v>415199.39541555604</v>
      </c>
      <c r="F49" s="78">
        <f>IFERROR((($C49*s_DL)/ss_com!E49),0)</f>
        <v>498.36351556382999</v>
      </c>
      <c r="G49" s="78">
        <f>IFERROR((($C49*s_DL)/ss_com!F49),0)</f>
        <v>8.0507691743912316E-3</v>
      </c>
      <c r="H49" s="78">
        <f>IFERROR((($C49*s_DL)/ss_com!G49),0)</f>
        <v>668.2095416864729</v>
      </c>
      <c r="I49" s="78">
        <f>IFERROR((($C49*s_DL)/ss_com!H49),0)</f>
        <v>415369.24144167872</v>
      </c>
      <c r="J49" s="78">
        <f>IFERROR((($C49*s_DL)/ss_com!I49),0)</f>
        <v>4.3265737442922378E-2</v>
      </c>
      <c r="K49" s="78">
        <f>IFERROR((($C49*s_DL)/ss_com!J49),0)</f>
        <v>1.0790983926940636E-2</v>
      </c>
      <c r="L49" s="78">
        <f>IFERROR((($C49*s_DL)/ss_com!K49),0)</f>
        <v>2.9777007534246575E-2</v>
      </c>
      <c r="M49" s="78">
        <f>IFERROR((($C49*s_DL)/ss_com!L49),0)</f>
        <v>4.224772009132418E-2</v>
      </c>
      <c r="N49" s="78">
        <f>IFERROR((($C49*s_DL)/ss_com!M49),0)</f>
        <v>1.0639207785388129E-2</v>
      </c>
      <c r="O49" s="78">
        <f>IFERROR((($C49*s_DL)/ss_com!N49),0)</f>
        <v>3.2989548593887141E-2</v>
      </c>
      <c r="P49" s="78">
        <f>IFERROR((($C49*s_DL)/ss_com!O49),0)</f>
        <v>8.7666447377551943E-3</v>
      </c>
      <c r="Q49" s="78">
        <f>IFERROR((($C49*s_DL)/ss_com!P49),0)</f>
        <v>2.4496271239883696E-2</v>
      </c>
      <c r="R49" s="78">
        <f>IFERROR((($C49*s_DL)/ss_com!Q49),0)</f>
        <v>3.4401525912133704E-2</v>
      </c>
      <c r="S49" s="78">
        <f>IFERROR((($C49*s_DL)/ss_com!R49),0)</f>
        <v>9.0990027973178664E-3</v>
      </c>
    </row>
    <row r="50" spans="1:19">
      <c r="A50" s="90" t="s">
        <v>355</v>
      </c>
      <c r="B50" s="97">
        <v>1</v>
      </c>
      <c r="C50" s="76">
        <v>5</v>
      </c>
      <c r="D50" s="78">
        <f>IFERROR((($C50*s_DL)/ss_com!C50),0)</f>
        <v>0</v>
      </c>
      <c r="E50" s="78">
        <f>IFERROR((($C50*s_DL)/ss_com!D50),0)</f>
        <v>71.360693780422267</v>
      </c>
      <c r="F50" s="78">
        <f>IFERROR((($C50*s_DL)/ss_com!E50),0)</f>
        <v>8.5654185960196444E-2</v>
      </c>
      <c r="G50" s="78">
        <f>IFERROR((($C50*s_DL)/ss_com!F50),0)</f>
        <v>4.2580163852730271E-4</v>
      </c>
      <c r="H50" s="78">
        <f>IFERROR((($C50*s_DL)/ss_com!G50),0)</f>
        <v>8.6079987598723748E-2</v>
      </c>
      <c r="I50" s="78">
        <f>IFERROR((($C50*s_DL)/ss_com!H50),0)</f>
        <v>71.361119582060795</v>
      </c>
      <c r="J50" s="78">
        <f>IFERROR((($C50*s_DL)/ss_com!I50),0)</f>
        <v>2.6713807397260271E-3</v>
      </c>
      <c r="K50" s="78">
        <f>IFERROR((($C50*s_DL)/ss_com!J50),0)</f>
        <v>5.5302267945205464E-4</v>
      </c>
      <c r="L50" s="78">
        <f>IFERROR((($C50*s_DL)/ss_com!K50),0)</f>
        <v>1.5770519630136986E-3</v>
      </c>
      <c r="M50" s="78">
        <f>IFERROR((($C50*s_DL)/ss_com!L50),0)</f>
        <v>2.4370490958904112E-3</v>
      </c>
      <c r="N50" s="78">
        <f>IFERROR((($C50*s_DL)/ss_com!M50),0)</f>
        <v>5.4552105616438346E-4</v>
      </c>
      <c r="O50" s="78">
        <f>IFERROR((($C50*s_DL)/ss_com!N50),0)</f>
        <v>2.522119863013698E-3</v>
      </c>
      <c r="P50" s="78">
        <f>IFERROR((($C50*s_DL)/ss_com!O50),0)</f>
        <v>5.2007960329232485E-4</v>
      </c>
      <c r="Q50" s="78">
        <f>IFERROR((($C50*s_DL)/ss_com!P50),0)</f>
        <v>1.471184532262306E-3</v>
      </c>
      <c r="R50" s="78">
        <f>IFERROR((($C50*s_DL)/ss_com!Q50),0)</f>
        <v>2.2438692168519001E-3</v>
      </c>
      <c r="S50" s="78">
        <f>IFERROR((($C50*s_DL)/ss_com!R50),0)</f>
        <v>4.8124225352112683E-4</v>
      </c>
    </row>
    <row r="51" spans="1:19">
      <c r="A51" s="90" t="s">
        <v>356</v>
      </c>
      <c r="B51" s="97">
        <v>1</v>
      </c>
      <c r="C51" s="76">
        <v>5</v>
      </c>
      <c r="D51" s="78">
        <f>IFERROR((($C51*s_DL)/ss_com!C51),0)</f>
        <v>0</v>
      </c>
      <c r="E51" s="78">
        <f>IFERROR((($C51*s_DL)/ss_com!D51),0)</f>
        <v>83.018089558292758</v>
      </c>
      <c r="F51" s="78">
        <f>IFERROR((($C51*s_DL)/ss_com!E51),0)</f>
        <v>9.9646549162854481E-2</v>
      </c>
      <c r="G51" s="78">
        <f>IFERROR((($C51*s_DL)/ss_com!F51),0)</f>
        <v>7.7733965168728568E-9</v>
      </c>
      <c r="H51" s="78">
        <f>IFERROR((($C51*s_DL)/ss_com!G51),0)</f>
        <v>9.9646556936251005E-2</v>
      </c>
      <c r="I51" s="78">
        <f>IFERROR((($C51*s_DL)/ss_com!H51),0)</f>
        <v>83.018089566066166</v>
      </c>
      <c r="J51" s="78">
        <f>IFERROR((($C51*s_DL)/ss_com!I51),0)</f>
        <v>1.1239943652968034E-8</v>
      </c>
      <c r="K51" s="78">
        <f>IFERROR((($C51*s_DL)/ss_com!J51),0)</f>
        <v>5.278677990867579E-9</v>
      </c>
      <c r="L51" s="78">
        <f>IFERROR((($C51*s_DL)/ss_com!K51),0)</f>
        <v>9.8747683105022834E-9</v>
      </c>
      <c r="M51" s="78">
        <f>IFERROR((($C51*s_DL)/ss_com!L51),0)</f>
        <v>1.1239943652968034E-8</v>
      </c>
      <c r="N51" s="78">
        <f>IFERROR((($C51*s_DL)/ss_com!M51),0)</f>
        <v>9.4688332762557078E-9</v>
      </c>
      <c r="O51" s="78">
        <f>IFERROR((($C51*s_DL)/ss_com!N51),0)</f>
        <v>1.042881369863014E-8</v>
      </c>
      <c r="P51" s="78">
        <f>IFERROR((($C51*s_DL)/ss_com!O51),0)</f>
        <v>4.8977424657534249E-9</v>
      </c>
      <c r="Q51" s="78">
        <f>IFERROR((($C51*s_DL)/ss_com!P51),0)</f>
        <v>9.1621561643835613E-9</v>
      </c>
      <c r="R51" s="78">
        <f>IFERROR((($C51*s_DL)/ss_com!Q51),0)</f>
        <v>1.042881369863014E-8</v>
      </c>
      <c r="S51" s="78">
        <f>IFERROR((($C51*s_DL)/ss_com!R51),0)</f>
        <v>8.7855154109589051E-9</v>
      </c>
    </row>
    <row r="52" spans="1:19">
      <c r="A52" s="90" t="s">
        <v>357</v>
      </c>
      <c r="B52" s="98">
        <v>0.99980000000000002</v>
      </c>
      <c r="C52" s="76">
        <v>5</v>
      </c>
      <c r="D52" s="78">
        <f>IFERROR((($C52*s_DL)/ss_com!C52),0)</f>
        <v>8.4295560994347443E-2</v>
      </c>
      <c r="E52" s="78">
        <f>IFERROR((($C52*s_DL)/ss_com!D52),0)</f>
        <v>507.59438908422038</v>
      </c>
      <c r="F52" s="78">
        <f>IFERROR((($C52*s_DL)/ss_com!E52),0)</f>
        <v>0.60926515553160376</v>
      </c>
      <c r="G52" s="78">
        <f>IFERROR((($C52*s_DL)/ss_com!F52),0)</f>
        <v>0.2845254422835799</v>
      </c>
      <c r="H52" s="78">
        <f>IFERROR((($C52*s_DL)/ss_com!G52),0)</f>
        <v>0.9780861588095312</v>
      </c>
      <c r="I52" s="78">
        <f>IFERROR((($C52*s_DL)/ss_com!H52),0)</f>
        <v>507.96321008749834</v>
      </c>
      <c r="J52" s="78">
        <f>IFERROR((($C52*s_DL)/ss_com!I52),0)</f>
        <v>1.6382908324531507</v>
      </c>
      <c r="K52" s="78">
        <f>IFERROR((($C52*s_DL)/ss_com!J52),0)</f>
        <v>0.3651465451232877</v>
      </c>
      <c r="L52" s="78">
        <f>IFERROR((($C52*s_DL)/ss_com!K52),0)</f>
        <v>1.0297132572476713</v>
      </c>
      <c r="M52" s="78">
        <f>IFERROR((($C52*s_DL)/ss_com!L52),0)</f>
        <v>1.531181179216986</v>
      </c>
      <c r="N52" s="78">
        <f>IFERROR((($C52*s_DL)/ss_com!M52),0)</f>
        <v>0.37018588020534249</v>
      </c>
      <c r="O52" s="78">
        <f>IFERROR((($C52*s_DL)/ss_com!N52),0)</f>
        <v>1.4589465161659187</v>
      </c>
      <c r="P52" s="78">
        <f>IFERROR((($C52*s_DL)/ss_com!O52),0)</f>
        <v>0.32560004695762973</v>
      </c>
      <c r="Q52" s="78">
        <f>IFERROR((($C52*s_DL)/ss_com!P52),0)</f>
        <v>0.92226545650042802</v>
      </c>
      <c r="R52" s="78">
        <f>IFERROR((($C52*s_DL)/ss_com!Q52),0)</f>
        <v>1.2968819396868343</v>
      </c>
      <c r="S52" s="78">
        <f>IFERROR((($C52*s_DL)/ss_com!R52),0)</f>
        <v>0.32157148455845014</v>
      </c>
    </row>
    <row r="53" spans="1:19">
      <c r="A53" s="90" t="s">
        <v>358</v>
      </c>
      <c r="B53" s="97">
        <v>2.0000000000000001E-4</v>
      </c>
      <c r="C53" s="76">
        <v>5</v>
      </c>
      <c r="D53" s="78">
        <f>IFERROR((($C53*s_DL)/ss_com!C53),0)</f>
        <v>0</v>
      </c>
      <c r="E53" s="78">
        <f>IFERROR((($C53*s_DL)/ss_com!D53),0)</f>
        <v>0</v>
      </c>
      <c r="F53" s="78">
        <f>IFERROR((($C53*s_DL)/ss_com!E53),0)</f>
        <v>0</v>
      </c>
      <c r="G53" s="78">
        <f>IFERROR((($C53*s_DL)/ss_com!F53),0)</f>
        <v>2.9223295176213751E-8</v>
      </c>
      <c r="H53" s="78">
        <f>IFERROR((($C53*s_DL)/ss_com!G53),0)</f>
        <v>2.9223295176213754E-8</v>
      </c>
      <c r="I53" s="78">
        <f>IFERROR((($C53*s_DL)/ss_com!H53),0)</f>
        <v>2.9223295176213754E-8</v>
      </c>
      <c r="J53" s="78">
        <f>IFERROR((($C53*s_DL)/ss_com!I53),0)</f>
        <v>1.672025475799087E-8</v>
      </c>
      <c r="K53" s="78">
        <f>IFERROR((($C53*s_DL)/ss_com!J53),0)</f>
        <v>9.48229212785388E-9</v>
      </c>
      <c r="L53" s="78">
        <f>IFERROR((($C53*s_DL)/ss_com!K53),0)</f>
        <v>1.3297652273972601E-8</v>
      </c>
      <c r="M53" s="78">
        <f>IFERROR((($C53*s_DL)/ss_com!L53),0)</f>
        <v>1.6046955908675797E-8</v>
      </c>
      <c r="N53" s="78">
        <f>IFERROR((($C53*s_DL)/ss_com!M53),0)</f>
        <v>4.3890878995433788E-8</v>
      </c>
      <c r="O53" s="78">
        <f>IFERROR((($C53*s_DL)/ss_com!N53),0)</f>
        <v>1.2582131506849314E-8</v>
      </c>
      <c r="P53" s="78">
        <f>IFERROR((($C53*s_DL)/ss_com!O53),0)</f>
        <v>7.1355041095890425E-9</v>
      </c>
      <c r="Q53" s="78">
        <f>IFERROR((($C53*s_DL)/ss_com!P53),0)</f>
        <v>1.0006594520547944E-8</v>
      </c>
      <c r="R53" s="78">
        <f>IFERROR((($C53*s_DL)/ss_com!Q53),0)</f>
        <v>1.2075468493150686E-8</v>
      </c>
      <c r="S53" s="78">
        <f>IFERROR((($C53*s_DL)/ss_com!R53),0)</f>
        <v>3.302825342465754E-8</v>
      </c>
    </row>
    <row r="54" spans="1:19">
      <c r="A54" s="90" t="s">
        <v>359</v>
      </c>
      <c r="B54" s="97">
        <v>0.99999979999999999</v>
      </c>
      <c r="C54" s="76">
        <v>5</v>
      </c>
      <c r="D54" s="78">
        <f>IFERROR((($C54*s_DL)/ss_com!C54),0)</f>
        <v>6.793517655434933E-2</v>
      </c>
      <c r="E54" s="78">
        <f>IFERROR((($C54*s_DL)/ss_com!D54),0)</f>
        <v>398.74822442796579</v>
      </c>
      <c r="F54" s="78">
        <f>IFERROR((($C54*s_DL)/ss_com!E54),0)</f>
        <v>0.47861718765718297</v>
      </c>
      <c r="G54" s="78">
        <f>IFERROR((($C54*s_DL)/ss_com!F54),0)</f>
        <v>1.5969062495432764</v>
      </c>
      <c r="H54" s="78">
        <f>IFERROR((($C54*s_DL)/ss_com!G54),0)</f>
        <v>2.1434586137548086</v>
      </c>
      <c r="I54" s="78">
        <f>IFERROR((($C54*s_DL)/ss_com!H54),0)</f>
        <v>400.41306585406346</v>
      </c>
      <c r="J54" s="78">
        <f>IFERROR((($C54*s_DL)/ss_com!I54),0)</f>
        <v>10.839419681430694</v>
      </c>
      <c r="K54" s="78">
        <f>IFERROR((($C54*s_DL)/ss_com!J54),0)</f>
        <v>1.9329190106763945</v>
      </c>
      <c r="L54" s="78">
        <f>IFERROR((($C54*s_DL)/ss_com!K54),0)</f>
        <v>5.585958608835452</v>
      </c>
      <c r="M54" s="78">
        <f>IFERROR((($C54*s_DL)/ss_com!L54),0)</f>
        <v>9.0439329857335871</v>
      </c>
      <c r="N54" s="78">
        <f>IFERROR((($C54*s_DL)/ss_com!M54),0)</f>
        <v>1.9698046402855682</v>
      </c>
      <c r="O54" s="78">
        <f>IFERROR((($C54*s_DL)/ss_com!N54),0)</f>
        <v>10.809173828058611</v>
      </c>
      <c r="P54" s="78">
        <f>IFERROR((($C54*s_DL)/ss_com!O54),0)</f>
        <v>1.9116046191726188</v>
      </c>
      <c r="Q54" s="78">
        <f>IFERROR((($C54*s_DL)/ss_com!P54),0)</f>
        <v>5.5831806804381685</v>
      </c>
      <c r="R54" s="78">
        <f>IFERROR((($C54*s_DL)/ss_com!Q54),0)</f>
        <v>8.9721557398150669</v>
      </c>
      <c r="S54" s="78">
        <f>IFERROR((($C54*s_DL)/ss_com!R54),0)</f>
        <v>1.8048280998874089</v>
      </c>
    </row>
    <row r="55" spans="1:19">
      <c r="A55" s="90" t="s">
        <v>360</v>
      </c>
      <c r="B55" s="97">
        <v>1.9999999999999999E-7</v>
      </c>
      <c r="C55" s="76">
        <v>5</v>
      </c>
      <c r="D55" s="78">
        <f>IFERROR((($C55*s_DL)/ss_com!C55),0)</f>
        <v>0</v>
      </c>
      <c r="E55" s="78">
        <f>IFERROR((($C55*s_DL)/ss_com!D55),0)</f>
        <v>0</v>
      </c>
      <c r="F55" s="78">
        <f>IFERROR((($C55*s_DL)/ss_com!E55),0)</f>
        <v>0</v>
      </c>
      <c r="G55" s="78">
        <f>IFERROR((($C55*s_DL)/ss_com!F55),0)</f>
        <v>1.6664265536208306E-10</v>
      </c>
      <c r="H55" s="78">
        <f>IFERROR((($C55*s_DL)/ss_com!G55),0)</f>
        <v>1.6664265536208306E-10</v>
      </c>
      <c r="I55" s="78">
        <f>IFERROR((($C55*s_DL)/ss_com!H55),0)</f>
        <v>1.6664265536208306E-10</v>
      </c>
      <c r="J55" s="78">
        <f>IFERROR((($C55*s_DL)/ss_com!I55),0)</f>
        <v>1.0578560767123287E-9</v>
      </c>
      <c r="K55" s="78">
        <f>IFERROR((($C55*s_DL)/ss_com!J55),0)</f>
        <v>2.1296313123287663E-10</v>
      </c>
      <c r="L55" s="78">
        <f>IFERROR((($C55*s_DL)/ss_com!K55),0)</f>
        <v>6.0780327214611855E-10</v>
      </c>
      <c r="M55" s="78">
        <f>IFERROR((($C55*s_DL)/ss_com!L55),0)</f>
        <v>9.4650280547945205E-10</v>
      </c>
      <c r="N55" s="78">
        <f>IFERROR((($C55*s_DL)/ss_com!M55),0)</f>
        <v>2.1021705305936073E-10</v>
      </c>
      <c r="O55" s="78">
        <f>IFERROR((($C55*s_DL)/ss_com!N55),0)</f>
        <v>9.7700102548404371E-10</v>
      </c>
      <c r="P55" s="78">
        <f>IFERROR((($C55*s_DL)/ss_com!O55),0)</f>
        <v>2.0109496886674962E-10</v>
      </c>
      <c r="Q55" s="78">
        <f>IFERROR((($C55*s_DL)/ss_com!P55),0)</f>
        <v>5.6486831099459685E-10</v>
      </c>
      <c r="R55" s="78">
        <f>IFERROR((($C55*s_DL)/ss_com!Q55),0)</f>
        <v>9.1396378082191757E-10</v>
      </c>
      <c r="S55" s="78">
        <f>IFERROR((($C55*s_DL)/ss_com!R55),0)</f>
        <v>1.8834001502803313E-10</v>
      </c>
    </row>
    <row r="56" spans="1:19">
      <c r="A56" s="90" t="s">
        <v>361</v>
      </c>
      <c r="B56" s="97">
        <v>0.99979000004200003</v>
      </c>
      <c r="C56" s="76">
        <v>5</v>
      </c>
      <c r="D56" s="78">
        <f>IFERROR((($C56*s_DL)/ss_com!C56),0)</f>
        <v>0</v>
      </c>
      <c r="E56" s="78">
        <f>IFERROR((($C56*s_DL)/ss_com!D56),0)</f>
        <v>0</v>
      </c>
      <c r="F56" s="78">
        <f>IFERROR((($C56*s_DL)/ss_com!E56),0)</f>
        <v>0</v>
      </c>
      <c r="G56" s="78">
        <f>IFERROR((($C56*s_DL)/ss_com!F56),0)</f>
        <v>8.9850765107763782E-5</v>
      </c>
      <c r="H56" s="78">
        <f>IFERROR((($C56*s_DL)/ss_com!G56),0)</f>
        <v>8.9850765107763782E-5</v>
      </c>
      <c r="I56" s="78">
        <f>IFERROR((($C56*s_DL)/ss_com!H56),0)</f>
        <v>8.9850765107763782E-5</v>
      </c>
      <c r="J56" s="78">
        <f>IFERROR((($C56*s_DL)/ss_com!I56),0)</f>
        <v>5.8583272465425403E-4</v>
      </c>
      <c r="K56" s="78">
        <f>IFERROR((($C56*s_DL)/ss_com!J56),0)</f>
        <v>1.1397523825958245E-4</v>
      </c>
      <c r="L56" s="78">
        <f>IFERROR((($C56*s_DL)/ss_com!K56),0)</f>
        <v>3.2596918142240586E-4</v>
      </c>
      <c r="M56" s="78">
        <f>IFERROR((($C56*s_DL)/ss_com!L56),0)</f>
        <v>5.1516807693331279E-4</v>
      </c>
      <c r="N56" s="78">
        <f>IFERROR((($C56*s_DL)/ss_com!M56),0)</f>
        <v>1.1226719606480797E-4</v>
      </c>
      <c r="O56" s="78">
        <f>IFERROR((($C56*s_DL)/ss_com!N56),0)</f>
        <v>5.6232087714999397E-4</v>
      </c>
      <c r="P56" s="78">
        <f>IFERROR((($C56*s_DL)/ss_com!O56),0)</f>
        <v>1.0979326206855339E-4</v>
      </c>
      <c r="Q56" s="78">
        <f>IFERROR((($C56*s_DL)/ss_com!P56),0)</f>
        <v>3.1220144095480545E-4</v>
      </c>
      <c r="R56" s="78">
        <f>IFERROR((($C56*s_DL)/ss_com!Q56),0)</f>
        <v>5.0056340351316373E-4</v>
      </c>
      <c r="S56" s="78">
        <f>IFERROR((($C56*s_DL)/ss_com!R56),0)</f>
        <v>1.0154959673384413E-4</v>
      </c>
    </row>
    <row r="57" spans="1:19">
      <c r="A57" s="90" t="s">
        <v>362</v>
      </c>
      <c r="B57" s="97">
        <v>2.0999995799999999E-4</v>
      </c>
      <c r="C57" s="76">
        <v>5</v>
      </c>
      <c r="D57" s="78">
        <f>IFERROR((($C57*s_DL)/ss_com!C57),0)</f>
        <v>0</v>
      </c>
      <c r="E57" s="78">
        <f>IFERROR((($C57*s_DL)/ss_com!D57),0)</f>
        <v>0</v>
      </c>
      <c r="F57" s="78">
        <f>IFERROR((($C57*s_DL)/ss_com!E57),0)</f>
        <v>0</v>
      </c>
      <c r="G57" s="78">
        <f>IFERROR((($C57*s_DL)/ss_com!F57),0)</f>
        <v>6.2862542384322132E-4</v>
      </c>
      <c r="H57" s="78">
        <f>IFERROR((($C57*s_DL)/ss_com!G57),0)</f>
        <v>6.2862542384322132E-4</v>
      </c>
      <c r="I57" s="78">
        <f>IFERROR((($C57*s_DL)/ss_com!H57),0)</f>
        <v>6.2862542384322132E-4</v>
      </c>
      <c r="J57" s="78">
        <f>IFERROR((($C57*s_DL)/ss_com!I57),0)</f>
        <v>0</v>
      </c>
      <c r="K57" s="78">
        <f>IFERROR((($C57*s_DL)/ss_com!J57),0)</f>
        <v>0</v>
      </c>
      <c r="L57" s="78">
        <f>IFERROR((($C57*s_DL)/ss_com!K57),0)</f>
        <v>0</v>
      </c>
      <c r="M57" s="78">
        <f>IFERROR((($C57*s_DL)/ss_com!L57),0)</f>
        <v>0</v>
      </c>
      <c r="N57" s="78">
        <f>IFERROR((($C57*s_DL)/ss_com!M57),0)</f>
        <v>0</v>
      </c>
      <c r="O57" s="78">
        <f>IFERROR((($C57*s_DL)/ss_com!N57),0)</f>
        <v>4.1512364763911036E-3</v>
      </c>
      <c r="P57" s="78">
        <f>IFERROR((($C57*s_DL)/ss_com!O57),0)</f>
        <v>7.5985502231351706E-4</v>
      </c>
      <c r="Q57" s="78">
        <f>IFERROR((($C57*s_DL)/ss_com!P57),0)</f>
        <v>2.1880560542029345E-3</v>
      </c>
      <c r="R57" s="78">
        <f>IFERROR((($C57*s_DL)/ss_com!Q57),0)</f>
        <v>3.4824481206256531E-3</v>
      </c>
      <c r="S57" s="78">
        <f>IFERROR((($C57*s_DL)/ss_com!R57),0)</f>
        <v>7.1047428712885845E-4</v>
      </c>
    </row>
    <row r="58" spans="1:19">
      <c r="A58" s="90" t="s">
        <v>363</v>
      </c>
      <c r="B58" s="97">
        <v>1</v>
      </c>
      <c r="C58" s="76">
        <v>5</v>
      </c>
      <c r="D58" s="78">
        <f>IFERROR((($C58*s_DL)/ss_com!C58),0)</f>
        <v>422.16868159290721</v>
      </c>
      <c r="E58" s="78">
        <f>IFERROR((($C58*s_DL)/ss_com!D58),0)</f>
        <v>243073.04411221395</v>
      </c>
      <c r="F58" s="78">
        <f>IFERROR((($C58*s_DL)/ss_com!E58),0)</f>
        <v>291.76038823785393</v>
      </c>
      <c r="G58" s="78">
        <f>IFERROR((($C58*s_DL)/ss_com!F58),0)</f>
        <v>2.8184244681059472E-3</v>
      </c>
      <c r="H58" s="78">
        <f>IFERROR((($C58*s_DL)/ss_com!G58),0)</f>
        <v>713.9318882552293</v>
      </c>
      <c r="I58" s="78">
        <f>IFERROR((($C58*s_DL)/ss_com!H58),0)</f>
        <v>243495.21561223129</v>
      </c>
      <c r="J58" s="78">
        <f>IFERROR((($C58*s_DL)/ss_com!I58),0)</f>
        <v>3.1499427214611879E-3</v>
      </c>
      <c r="K58" s="78">
        <f>IFERROR((($C58*s_DL)/ss_com!J58),0)</f>
        <v>2.0024635872146123E-3</v>
      </c>
      <c r="L58" s="78">
        <f>IFERROR((($C58*s_DL)/ss_com!K58),0)</f>
        <v>3.093693744292237E-3</v>
      </c>
      <c r="M58" s="78">
        <f>IFERROR((($C58*s_DL)/ss_com!L58),0)</f>
        <v>3.1499427214611879E-3</v>
      </c>
      <c r="N58" s="78">
        <f>IFERROR((($C58*s_DL)/ss_com!M58),0)</f>
        <v>3.8192844714611878E-3</v>
      </c>
      <c r="O58" s="78">
        <f>IFERROR((($C58*s_DL)/ss_com!N58),0)</f>
        <v>2.4864018264840171E-3</v>
      </c>
      <c r="P58" s="78">
        <f>IFERROR((($C58*s_DL)/ss_com!O58),0)</f>
        <v>1.6271184483927839E-3</v>
      </c>
      <c r="Q58" s="78">
        <f>IFERROR((($C58*s_DL)/ss_com!P58),0)</f>
        <v>2.4494734974700714E-3</v>
      </c>
      <c r="R58" s="78">
        <f>IFERROR((($C58*s_DL)/ss_com!Q58),0)</f>
        <v>2.481189244038558E-3</v>
      </c>
      <c r="S58" s="78">
        <f>IFERROR((($C58*s_DL)/ss_com!R58),0)</f>
        <v>3.1853915525114156E-3</v>
      </c>
    </row>
    <row r="59" spans="1:19">
      <c r="A59" s="90" t="s">
        <v>364</v>
      </c>
      <c r="B59" s="97">
        <v>1</v>
      </c>
      <c r="C59" s="76">
        <v>5</v>
      </c>
      <c r="D59" s="78">
        <f>IFERROR((($C59*s_DL)/ss_com!C59),0)</f>
        <v>0.79459909897515579</v>
      </c>
      <c r="E59" s="78">
        <f>IFERROR((($C59*s_DL)/ss_com!D59),0)</f>
        <v>5885.3506534632224</v>
      </c>
      <c r="F59" s="78">
        <f>IFERROR((($C59*s_DL)/ss_com!E59),0)</f>
        <v>7.0641818710989499</v>
      </c>
      <c r="G59" s="78">
        <f>IFERROR((($C59*s_DL)/ss_com!F59),0)</f>
        <v>4.1484280626788703E-2</v>
      </c>
      <c r="H59" s="78">
        <f>IFERROR((($C59*s_DL)/ss_com!G59),0)</f>
        <v>7.9002652507008939</v>
      </c>
      <c r="I59" s="78">
        <f>IFERROR((($C59*s_DL)/ss_com!H59),0)</f>
        <v>5886.1867368428248</v>
      </c>
      <c r="J59" s="78">
        <f>IFERROR((($C59*s_DL)/ss_com!I59),0)</f>
        <v>7.3676308310502278E-3</v>
      </c>
      <c r="K59" s="78">
        <f>IFERROR((($C59*s_DL)/ss_com!J59),0)</f>
        <v>4.2244436164383566E-3</v>
      </c>
      <c r="L59" s="78">
        <f>IFERROR((($C59*s_DL)/ss_com!K59),0)</f>
        <v>6.1103559452054803E-3</v>
      </c>
      <c r="M59" s="78">
        <f>IFERROR((($C59*s_DL)/ss_com!L59),0)</f>
        <v>7.2167578447488593E-3</v>
      </c>
      <c r="N59" s="78">
        <f>IFERROR((($C59*s_DL)/ss_com!M59),0)</f>
        <v>5.5233808767123298E-2</v>
      </c>
      <c r="O59" s="78">
        <f>IFERROR((($C59*s_DL)/ss_com!N59),0)</f>
        <v>5.9593178717993198E-3</v>
      </c>
      <c r="P59" s="78">
        <f>IFERROR((($C59*s_DL)/ss_com!O59),0)</f>
        <v>3.5797310467426523E-3</v>
      </c>
      <c r="Q59" s="78">
        <f>IFERROR((($C59*s_DL)/ss_com!P59),0)</f>
        <v>5.3005987261146477E-3</v>
      </c>
      <c r="R59" s="78">
        <f>IFERROR((($C59*s_DL)/ss_com!Q59),0)</f>
        <v>5.8858216923163677E-3</v>
      </c>
      <c r="S59" s="78">
        <f>IFERROR((($C59*s_DL)/ss_com!R59),0)</f>
        <v>4.6885654934506554E-2</v>
      </c>
    </row>
    <row r="60" spans="1:19">
      <c r="A60" s="90" t="s">
        <v>365</v>
      </c>
      <c r="B60" s="99">
        <v>1.9000000000000001E-8</v>
      </c>
      <c r="C60" s="76">
        <v>5</v>
      </c>
      <c r="D60" s="78">
        <f>IFERROR((($C60*s_DL)/ss_com!C60),0)</f>
        <v>0</v>
      </c>
      <c r="E60" s="78">
        <f>IFERROR((($C60*s_DL)/ss_com!D60),0)</f>
        <v>0</v>
      </c>
      <c r="F60" s="78">
        <f>IFERROR((($C60*s_DL)/ss_com!E60),0)</f>
        <v>0</v>
      </c>
      <c r="G60" s="78">
        <f>IFERROR((($C60*s_DL)/ss_com!F60),0)</f>
        <v>3.3160133198766416E-9</v>
      </c>
      <c r="H60" s="78">
        <f>IFERROR((($C60*s_DL)/ss_com!G60),0)</f>
        <v>3.3160133198766416E-9</v>
      </c>
      <c r="I60" s="78">
        <f>IFERROR((($C60*s_DL)/ss_com!H60),0)</f>
        <v>3.3160133198766416E-9</v>
      </c>
      <c r="J60" s="78">
        <f>IFERROR((($C60*s_DL)/ss_com!I60),0)</f>
        <v>0</v>
      </c>
      <c r="K60" s="78">
        <f>IFERROR((($C60*s_DL)/ss_com!J60),0)</f>
        <v>0</v>
      </c>
      <c r="L60" s="78">
        <f>IFERROR((($C60*s_DL)/ss_com!K60),0)</f>
        <v>0</v>
      </c>
      <c r="M60" s="78">
        <f>IFERROR((($C60*s_DL)/ss_com!L60),0)</f>
        <v>0</v>
      </c>
      <c r="N60" s="78">
        <f>IFERROR((($C60*s_DL)/ss_com!M60),0)</f>
        <v>0</v>
      </c>
      <c r="O60" s="78">
        <f>IFERROR((($C60*s_DL)/ss_com!N60),0)</f>
        <v>1.3065140120276898E-8</v>
      </c>
      <c r="P60" s="78">
        <f>IFERROR((($C60*s_DL)/ss_com!O60),0)</f>
        <v>3.0507906646073944E-9</v>
      </c>
      <c r="Q60" s="78">
        <f>IFERROR((($C60*s_DL)/ss_com!P60),0)</f>
        <v>8.5654540527898478E-9</v>
      </c>
      <c r="R60" s="78">
        <f>IFERROR((($C60*s_DL)/ss_com!Q60),0)</f>
        <v>1.2095899549996694E-8</v>
      </c>
      <c r="S60" s="78">
        <f>IFERROR((($C60*s_DL)/ss_com!R60),0)</f>
        <v>3.7477679237751076E-9</v>
      </c>
    </row>
    <row r="61" spans="1:19">
      <c r="A61" s="90" t="s">
        <v>366</v>
      </c>
      <c r="B61" s="97">
        <v>1</v>
      </c>
      <c r="C61" s="76">
        <v>5</v>
      </c>
      <c r="D61" s="78">
        <f>IFERROR((($C61*s_DL)/ss_com!C61),0)</f>
        <v>733.94267920605989</v>
      </c>
      <c r="E61" s="78">
        <f>IFERROR((($C61*s_DL)/ss_com!D61),0)</f>
        <v>188653.70587813621</v>
      </c>
      <c r="F61" s="78">
        <f>IFERROR((($C61*s_DL)/ss_com!E61),0)</f>
        <v>226.44089833385675</v>
      </c>
      <c r="G61" s="78">
        <f>IFERROR((($C61*s_DL)/ss_com!F61),0)</f>
        <v>1.0554287487219529E-5</v>
      </c>
      <c r="H61" s="78">
        <f>IFERROR((($C61*s_DL)/ss_com!G61),0)</f>
        <v>960.38358809420401</v>
      </c>
      <c r="I61" s="78">
        <f>IFERROR((($C61*s_DL)/ss_com!H61),0)</f>
        <v>189387.64856789651</v>
      </c>
      <c r="J61" s="78">
        <f>IFERROR((($C61*s_DL)/ss_com!I61),0)</f>
        <v>6.885550356164383E-5</v>
      </c>
      <c r="K61" s="78">
        <f>IFERROR((($C61*s_DL)/ss_com!J61),0)</f>
        <v>1.3360703671232877E-5</v>
      </c>
      <c r="L61" s="78">
        <f>IFERROR((($C61*s_DL)/ss_com!K61),0)</f>
        <v>3.8303723835616427E-5</v>
      </c>
      <c r="M61" s="78">
        <f>IFERROR((($C61*s_DL)/ss_com!L61),0)</f>
        <v>6.0191566027397235E-5</v>
      </c>
      <c r="N61" s="78">
        <f>IFERROR((($C61*s_DL)/ss_com!M61),0)</f>
        <v>1.3155285452054796E-5</v>
      </c>
      <c r="O61" s="78">
        <f>IFERROR((($C61*s_DL)/ss_com!N61),0)</f>
        <v>6.6314037575684401E-5</v>
      </c>
      <c r="P61" s="78">
        <f>IFERROR((($C61*s_DL)/ss_com!O61),0)</f>
        <v>1.2870529728813148E-5</v>
      </c>
      <c r="Q61" s="78">
        <f>IFERROR((($C61*s_DL)/ss_com!P61),0)</f>
        <v>3.6653787162768429E-5</v>
      </c>
      <c r="R61" s="78">
        <f>IFERROR((($C61*s_DL)/ss_com!Q61),0)</f>
        <v>5.8498773079213805E-5</v>
      </c>
      <c r="S61" s="78">
        <f>IFERROR((($C61*s_DL)/ss_com!R61),0)</f>
        <v>1.1928486494853341E-5</v>
      </c>
    </row>
    <row r="62" spans="1:19">
      <c r="A62" s="90" t="s">
        <v>367</v>
      </c>
      <c r="B62" s="97">
        <v>1.339E-6</v>
      </c>
      <c r="C62" s="76">
        <v>5</v>
      </c>
      <c r="D62" s="78">
        <f>IFERROR((($C62*s_DL)/ss_com!C62),0)</f>
        <v>0</v>
      </c>
      <c r="E62" s="78">
        <f>IFERROR((($C62*s_DL)/ss_com!D62),0)</f>
        <v>0</v>
      </c>
      <c r="F62" s="78">
        <f>IFERROR((($C62*s_DL)/ss_com!E62),0)</f>
        <v>0</v>
      </c>
      <c r="G62" s="78">
        <f>IFERROR((($C62*s_DL)/ss_com!F62),0)</f>
        <v>1.0026351635072455E-7</v>
      </c>
      <c r="H62" s="78">
        <f>IFERROR((($C62*s_DL)/ss_com!G62),0)</f>
        <v>1.0026351635072455E-7</v>
      </c>
      <c r="I62" s="78">
        <f>IFERROR((($C62*s_DL)/ss_com!H62),0)</f>
        <v>1.0026351635072455E-7</v>
      </c>
      <c r="J62" s="78">
        <f>IFERROR((($C62*s_DL)/ss_com!I62),0)</f>
        <v>2.3373891566465754E-8</v>
      </c>
      <c r="K62" s="78">
        <f>IFERROR((($C62*s_DL)/ss_com!J62),0)</f>
        <v>1.3873976573077625E-8</v>
      </c>
      <c r="L62" s="78">
        <f>IFERROR((($C62*s_DL)/ss_com!K62),0)</f>
        <v>1.9341553547689497E-8</v>
      </c>
      <c r="M62" s="78">
        <f>IFERROR((($C62*s_DL)/ss_com!L62),0)</f>
        <v>2.2792961512913239E-8</v>
      </c>
      <c r="N62" s="78">
        <f>IFERROR((($C62*s_DL)/ss_com!M62),0)</f>
        <v>1.3087719686136986E-7</v>
      </c>
      <c r="O62" s="78">
        <f>IFERROR((($C62*s_DL)/ss_com!N62),0)</f>
        <v>2.0788851168989125E-8</v>
      </c>
      <c r="P62" s="78">
        <f>IFERROR((($C62*s_DL)/ss_com!O62),0)</f>
        <v>1.1648294103881271E-8</v>
      </c>
      <c r="Q62" s="78">
        <f>IFERROR((($C62*s_DL)/ss_com!P62),0)</f>
        <v>1.6052956724240617E-8</v>
      </c>
      <c r="R62" s="78">
        <f>IFERROR((($C62*s_DL)/ss_com!Q62),0)</f>
        <v>1.9070229915411328E-8</v>
      </c>
      <c r="S62" s="78">
        <f>IFERROR((($C62*s_DL)/ss_com!R62),0)</f>
        <v>1.1331811855270991E-7</v>
      </c>
    </row>
    <row r="63" spans="1:19">
      <c r="A63" s="87" t="s">
        <v>32</v>
      </c>
      <c r="B63" s="87" t="s">
        <v>8</v>
      </c>
      <c r="C63" s="101">
        <v>5</v>
      </c>
      <c r="D63" s="102">
        <f>SUM(D64:D76)</f>
        <v>1157.058190635491</v>
      </c>
      <c r="E63" s="102">
        <f t="shared" ref="E63:S63" si="3">SUM(E64:E76)</f>
        <v>438672.82204066426</v>
      </c>
      <c r="F63" s="102">
        <f t="shared" si="3"/>
        <v>526.53865152112144</v>
      </c>
      <c r="G63" s="102">
        <f t="shared" si="3"/>
        <v>1.9268893697795806</v>
      </c>
      <c r="H63" s="102">
        <f t="shared" si="3"/>
        <v>1685.5237315263921</v>
      </c>
      <c r="I63" s="102">
        <f t="shared" si="3"/>
        <v>439831.80712066946</v>
      </c>
      <c r="J63" s="102">
        <f t="shared" si="3"/>
        <v>12.491554208796243</v>
      </c>
      <c r="K63" s="102">
        <f t="shared" si="3"/>
        <v>2.3049728504726281</v>
      </c>
      <c r="L63" s="102">
        <f t="shared" si="3"/>
        <v>6.6268172837626693</v>
      </c>
      <c r="M63" s="102">
        <f t="shared" si="3"/>
        <v>10.588493325281998</v>
      </c>
      <c r="N63" s="102">
        <f t="shared" si="3"/>
        <v>2.3997147417143032</v>
      </c>
      <c r="O63" s="102">
        <f t="shared" si="3"/>
        <v>12.28386811301888</v>
      </c>
      <c r="P63" s="102">
        <f t="shared" si="3"/>
        <v>2.2438141409762133</v>
      </c>
      <c r="Q63" s="102">
        <f t="shared" si="3"/>
        <v>6.5172043493287939</v>
      </c>
      <c r="R63" s="102">
        <f t="shared" si="3"/>
        <v>10.283690124536701</v>
      </c>
      <c r="S63" s="102">
        <f t="shared" si="3"/>
        <v>2.1777759846247511</v>
      </c>
    </row>
    <row r="64" spans="1:19">
      <c r="A64" s="90" t="s">
        <v>355</v>
      </c>
      <c r="B64" s="97">
        <v>1</v>
      </c>
      <c r="C64" s="76">
        <v>5</v>
      </c>
      <c r="D64" s="78">
        <f>IFERROR((($C64*s_DL)/ss_com!C64),0)</f>
        <v>0</v>
      </c>
      <c r="E64" s="78">
        <f>IFERROR((($C64*s_DL)/ss_com!D64),0)</f>
        <v>71.360693780422267</v>
      </c>
      <c r="F64" s="78">
        <f>IFERROR((($C64*s_DL)/ss_com!E64),0)</f>
        <v>8.5654185960196444E-2</v>
      </c>
      <c r="G64" s="78">
        <f>IFERROR((($C64*s_DL)/ss_com!F64),0)</f>
        <v>4.2580163852730271E-4</v>
      </c>
      <c r="H64" s="78">
        <f>IFERROR((($C64*s_DL)/ss_com!G64),0)</f>
        <v>8.6079987598723748E-2</v>
      </c>
      <c r="I64" s="78">
        <f>IFERROR((($C64*s_DL)/ss_com!H64),0)</f>
        <v>71.361119582060795</v>
      </c>
      <c r="J64" s="78">
        <f>IFERROR((($C64*s_DL)/ss_com!I64),0)</f>
        <v>2.6713807397260271E-3</v>
      </c>
      <c r="K64" s="78">
        <f>IFERROR((($C64*s_DL)/ss_com!J64),0)</f>
        <v>5.5302267945205464E-4</v>
      </c>
      <c r="L64" s="78">
        <f>IFERROR((($C64*s_DL)/ss_com!K64),0)</f>
        <v>1.5770519630136986E-3</v>
      </c>
      <c r="M64" s="78">
        <f>IFERROR((($C64*s_DL)/ss_com!L64),0)</f>
        <v>2.4370490958904112E-3</v>
      </c>
      <c r="N64" s="78">
        <f>IFERROR((($C64*s_DL)/ss_com!M64),0)</f>
        <v>5.4552105616438346E-4</v>
      </c>
      <c r="O64" s="78">
        <f>IFERROR((($C64*s_DL)/ss_com!N64),0)</f>
        <v>2.522119863013698E-3</v>
      </c>
      <c r="P64" s="78">
        <f>IFERROR((($C64*s_DL)/ss_com!O64),0)</f>
        <v>5.2007960329232485E-4</v>
      </c>
      <c r="Q64" s="78">
        <f>IFERROR((($C64*s_DL)/ss_com!P64),0)</f>
        <v>1.471184532262306E-3</v>
      </c>
      <c r="R64" s="78">
        <f>IFERROR((($C64*s_DL)/ss_com!Q64),0)</f>
        <v>2.2438692168519001E-3</v>
      </c>
      <c r="S64" s="78">
        <f>IFERROR((($C64*s_DL)/ss_com!R64),0)</f>
        <v>4.8124225352112683E-4</v>
      </c>
    </row>
    <row r="65" spans="1:19">
      <c r="A65" s="90" t="s">
        <v>356</v>
      </c>
      <c r="B65" s="97">
        <v>1</v>
      </c>
      <c r="C65" s="76">
        <v>5</v>
      </c>
      <c r="D65" s="78">
        <f>IFERROR((($C65*s_DL)/ss_com!C65),0)</f>
        <v>0</v>
      </c>
      <c r="E65" s="78">
        <f>IFERROR((($C65*s_DL)/ss_com!D65),0)</f>
        <v>83.018089558292758</v>
      </c>
      <c r="F65" s="78">
        <f>IFERROR((($C65*s_DL)/ss_com!E65),0)</f>
        <v>9.9646549162854481E-2</v>
      </c>
      <c r="G65" s="78">
        <f>IFERROR((($C65*s_DL)/ss_com!F65),0)</f>
        <v>7.7733965168728568E-9</v>
      </c>
      <c r="H65" s="78">
        <f>IFERROR((($C65*s_DL)/ss_com!G65),0)</f>
        <v>9.9646556936251005E-2</v>
      </c>
      <c r="I65" s="78">
        <f>IFERROR((($C65*s_DL)/ss_com!H65),0)</f>
        <v>83.018089566066166</v>
      </c>
      <c r="J65" s="78">
        <f>IFERROR((($C65*s_DL)/ss_com!I65),0)</f>
        <v>1.1239943652968034E-8</v>
      </c>
      <c r="K65" s="78">
        <f>IFERROR((($C65*s_DL)/ss_com!J65),0)</f>
        <v>5.278677990867579E-9</v>
      </c>
      <c r="L65" s="78">
        <f>IFERROR((($C65*s_DL)/ss_com!K65),0)</f>
        <v>9.8747683105022834E-9</v>
      </c>
      <c r="M65" s="78">
        <f>IFERROR((($C65*s_DL)/ss_com!L65),0)</f>
        <v>1.1239943652968034E-8</v>
      </c>
      <c r="N65" s="78">
        <f>IFERROR((($C65*s_DL)/ss_com!M65),0)</f>
        <v>9.4688332762557078E-9</v>
      </c>
      <c r="O65" s="78">
        <f>IFERROR((($C65*s_DL)/ss_com!N65),0)</f>
        <v>1.042881369863014E-8</v>
      </c>
      <c r="P65" s="78">
        <f>IFERROR((($C65*s_DL)/ss_com!O65),0)</f>
        <v>4.8977424657534249E-9</v>
      </c>
      <c r="Q65" s="78">
        <f>IFERROR((($C65*s_DL)/ss_com!P65),0)</f>
        <v>9.1621561643835613E-9</v>
      </c>
      <c r="R65" s="78">
        <f>IFERROR((($C65*s_DL)/ss_com!Q65),0)</f>
        <v>1.042881369863014E-8</v>
      </c>
      <c r="S65" s="78">
        <f>IFERROR((($C65*s_DL)/ss_com!R65),0)</f>
        <v>8.7855154109589051E-9</v>
      </c>
    </row>
    <row r="66" spans="1:19">
      <c r="A66" s="90" t="s">
        <v>357</v>
      </c>
      <c r="B66" s="98">
        <v>0.99980000000000002</v>
      </c>
      <c r="C66" s="76">
        <v>5</v>
      </c>
      <c r="D66" s="78">
        <f>IFERROR((($C66*s_DL)/ss_com!C66),0)</f>
        <v>8.4295560994347443E-2</v>
      </c>
      <c r="E66" s="78">
        <f>IFERROR((($C66*s_DL)/ss_com!D66),0)</f>
        <v>507.59438908422038</v>
      </c>
      <c r="F66" s="78">
        <f>IFERROR((($C66*s_DL)/ss_com!E66),0)</f>
        <v>0.60926515553160376</v>
      </c>
      <c r="G66" s="78">
        <f>IFERROR((($C66*s_DL)/ss_com!F66),0)</f>
        <v>0.2845254422835799</v>
      </c>
      <c r="H66" s="78">
        <f>IFERROR((($C66*s_DL)/ss_com!G66),0)</f>
        <v>0.9780861588095312</v>
      </c>
      <c r="I66" s="78">
        <f>IFERROR((($C66*s_DL)/ss_com!H66),0)</f>
        <v>507.96321008749834</v>
      </c>
      <c r="J66" s="78">
        <f>IFERROR((($C66*s_DL)/ss_com!I66),0)</f>
        <v>1.6382908324531507</v>
      </c>
      <c r="K66" s="78">
        <f>IFERROR((($C66*s_DL)/ss_com!J66),0)</f>
        <v>0.3651465451232877</v>
      </c>
      <c r="L66" s="78">
        <f>IFERROR((($C66*s_DL)/ss_com!K66),0)</f>
        <v>1.0297132572476713</v>
      </c>
      <c r="M66" s="78">
        <f>IFERROR((($C66*s_DL)/ss_com!L66),0)</f>
        <v>1.531181179216986</v>
      </c>
      <c r="N66" s="78">
        <f>IFERROR((($C66*s_DL)/ss_com!M66),0)</f>
        <v>0.37018588020534249</v>
      </c>
      <c r="O66" s="78">
        <f>IFERROR((($C66*s_DL)/ss_com!N66),0)</f>
        <v>1.4589465161659187</v>
      </c>
      <c r="P66" s="78">
        <f>IFERROR((($C66*s_DL)/ss_com!O66),0)</f>
        <v>0.32560004695762973</v>
      </c>
      <c r="Q66" s="78">
        <f>IFERROR((($C66*s_DL)/ss_com!P66),0)</f>
        <v>0.92226545650042802</v>
      </c>
      <c r="R66" s="78">
        <f>IFERROR((($C66*s_DL)/ss_com!Q66),0)</f>
        <v>1.2968819396868343</v>
      </c>
      <c r="S66" s="78">
        <f>IFERROR((($C66*s_DL)/ss_com!R66),0)</f>
        <v>0.32157148455845014</v>
      </c>
    </row>
    <row r="67" spans="1:19">
      <c r="A67" s="90" t="s">
        <v>358</v>
      </c>
      <c r="B67" s="97">
        <v>2.0000000000000001E-4</v>
      </c>
      <c r="C67" s="76">
        <v>5</v>
      </c>
      <c r="D67" s="78">
        <f>IFERROR((($C67*s_DL)/ss_com!C67),0)</f>
        <v>0</v>
      </c>
      <c r="E67" s="78">
        <f>IFERROR((($C67*s_DL)/ss_com!D67),0)</f>
        <v>0</v>
      </c>
      <c r="F67" s="78">
        <f>IFERROR((($C67*s_DL)/ss_com!E67),0)</f>
        <v>0</v>
      </c>
      <c r="G67" s="78">
        <f>IFERROR((($C67*s_DL)/ss_com!F67),0)</f>
        <v>2.9223295176213751E-8</v>
      </c>
      <c r="H67" s="78">
        <f>IFERROR((($C67*s_DL)/ss_com!G67),0)</f>
        <v>2.9223295176213754E-8</v>
      </c>
      <c r="I67" s="78">
        <f>IFERROR((($C67*s_DL)/ss_com!H67),0)</f>
        <v>2.9223295176213754E-8</v>
      </c>
      <c r="J67" s="78">
        <f>IFERROR((($C67*s_DL)/ss_com!I67),0)</f>
        <v>1.672025475799087E-8</v>
      </c>
      <c r="K67" s="78">
        <f>IFERROR((($C67*s_DL)/ss_com!J67),0)</f>
        <v>9.48229212785388E-9</v>
      </c>
      <c r="L67" s="78">
        <f>IFERROR((($C67*s_DL)/ss_com!K67),0)</f>
        <v>1.3297652273972601E-8</v>
      </c>
      <c r="M67" s="78">
        <f>IFERROR((($C67*s_DL)/ss_com!L67),0)</f>
        <v>1.6046955908675797E-8</v>
      </c>
      <c r="N67" s="78">
        <f>IFERROR((($C67*s_DL)/ss_com!M67),0)</f>
        <v>4.3890878995433788E-8</v>
      </c>
      <c r="O67" s="78">
        <f>IFERROR((($C67*s_DL)/ss_com!N67),0)</f>
        <v>1.2582131506849314E-8</v>
      </c>
      <c r="P67" s="78">
        <f>IFERROR((($C67*s_DL)/ss_com!O67),0)</f>
        <v>7.1355041095890425E-9</v>
      </c>
      <c r="Q67" s="78">
        <f>IFERROR((($C67*s_DL)/ss_com!P67),0)</f>
        <v>1.0006594520547944E-8</v>
      </c>
      <c r="R67" s="78">
        <f>IFERROR((($C67*s_DL)/ss_com!Q67),0)</f>
        <v>1.2075468493150686E-8</v>
      </c>
      <c r="S67" s="78">
        <f>IFERROR((($C67*s_DL)/ss_com!R67),0)</f>
        <v>3.302825342465754E-8</v>
      </c>
    </row>
    <row r="68" spans="1:19">
      <c r="A68" s="90" t="s">
        <v>359</v>
      </c>
      <c r="B68" s="97">
        <v>0.99999979999999999</v>
      </c>
      <c r="C68" s="76">
        <v>5</v>
      </c>
      <c r="D68" s="78">
        <f>IFERROR((($C68*s_DL)/ss_com!C68),0)</f>
        <v>6.793517655434933E-2</v>
      </c>
      <c r="E68" s="78">
        <f>IFERROR((($C68*s_DL)/ss_com!D68),0)</f>
        <v>398.74822442796579</v>
      </c>
      <c r="F68" s="78">
        <f>IFERROR((($C68*s_DL)/ss_com!E68),0)</f>
        <v>0.47861718765718297</v>
      </c>
      <c r="G68" s="78">
        <f>IFERROR((($C68*s_DL)/ss_com!F68),0)</f>
        <v>1.5969062495432764</v>
      </c>
      <c r="H68" s="78">
        <f>IFERROR((($C68*s_DL)/ss_com!G68),0)</f>
        <v>2.1434586137548086</v>
      </c>
      <c r="I68" s="78">
        <f>IFERROR((($C68*s_DL)/ss_com!H68),0)</f>
        <v>400.41306585406346</v>
      </c>
      <c r="J68" s="78">
        <f>IFERROR((($C68*s_DL)/ss_com!I68),0)</f>
        <v>10.839419681430694</v>
      </c>
      <c r="K68" s="78">
        <f>IFERROR((($C68*s_DL)/ss_com!J68),0)</f>
        <v>1.9329190106763945</v>
      </c>
      <c r="L68" s="78">
        <f>IFERROR((($C68*s_DL)/ss_com!K68),0)</f>
        <v>5.585958608835452</v>
      </c>
      <c r="M68" s="78">
        <f>IFERROR((($C68*s_DL)/ss_com!L68),0)</f>
        <v>9.0439329857335871</v>
      </c>
      <c r="N68" s="78">
        <f>IFERROR((($C68*s_DL)/ss_com!M68),0)</f>
        <v>1.9698046402855682</v>
      </c>
      <c r="O68" s="78">
        <f>IFERROR((($C68*s_DL)/ss_com!N68),0)</f>
        <v>10.809173828058611</v>
      </c>
      <c r="P68" s="78">
        <f>IFERROR((($C68*s_DL)/ss_com!O68),0)</f>
        <v>1.9116046191726188</v>
      </c>
      <c r="Q68" s="78">
        <f>IFERROR((($C68*s_DL)/ss_com!P68),0)</f>
        <v>5.5831806804381685</v>
      </c>
      <c r="R68" s="78">
        <f>IFERROR((($C68*s_DL)/ss_com!Q68),0)</f>
        <v>8.9721557398150669</v>
      </c>
      <c r="S68" s="78">
        <f>IFERROR((($C68*s_DL)/ss_com!R68),0)</f>
        <v>1.8048280998874089</v>
      </c>
    </row>
    <row r="69" spans="1:19">
      <c r="A69" s="90" t="s">
        <v>360</v>
      </c>
      <c r="B69" s="97">
        <v>1.9999999999999999E-7</v>
      </c>
      <c r="C69" s="76">
        <v>5</v>
      </c>
      <c r="D69" s="78">
        <f>IFERROR((($C69*s_DL)/ss_com!C69),0)</f>
        <v>0</v>
      </c>
      <c r="E69" s="78">
        <f>IFERROR((($C69*s_DL)/ss_com!D69),0)</f>
        <v>0</v>
      </c>
      <c r="F69" s="78">
        <f>IFERROR((($C69*s_DL)/ss_com!E69),0)</f>
        <v>0</v>
      </c>
      <c r="G69" s="78">
        <f>IFERROR((($C69*s_DL)/ss_com!F69),0)</f>
        <v>1.6664265536208306E-10</v>
      </c>
      <c r="H69" s="78">
        <f>IFERROR((($C69*s_DL)/ss_com!G69),0)</f>
        <v>1.6664265536208306E-10</v>
      </c>
      <c r="I69" s="78">
        <f>IFERROR((($C69*s_DL)/ss_com!H69),0)</f>
        <v>1.6664265536208306E-10</v>
      </c>
      <c r="J69" s="78">
        <f>IFERROR((($C69*s_DL)/ss_com!I69),0)</f>
        <v>1.0578560767123287E-9</v>
      </c>
      <c r="K69" s="78">
        <f>IFERROR((($C69*s_DL)/ss_com!J69),0)</f>
        <v>2.1296313123287663E-10</v>
      </c>
      <c r="L69" s="78">
        <f>IFERROR((($C69*s_DL)/ss_com!K69),0)</f>
        <v>6.0780327214611855E-10</v>
      </c>
      <c r="M69" s="78">
        <f>IFERROR((($C69*s_DL)/ss_com!L69),0)</f>
        <v>9.4650280547945205E-10</v>
      </c>
      <c r="N69" s="78">
        <f>IFERROR((($C69*s_DL)/ss_com!M69),0)</f>
        <v>2.1021705305936073E-10</v>
      </c>
      <c r="O69" s="78">
        <f>IFERROR((($C69*s_DL)/ss_com!N69),0)</f>
        <v>9.7700102548404371E-10</v>
      </c>
      <c r="P69" s="78">
        <f>IFERROR((($C69*s_DL)/ss_com!O69),0)</f>
        <v>2.0109496886674962E-10</v>
      </c>
      <c r="Q69" s="78">
        <f>IFERROR((($C69*s_DL)/ss_com!P69),0)</f>
        <v>5.6486831099459685E-10</v>
      </c>
      <c r="R69" s="78">
        <f>IFERROR((($C69*s_DL)/ss_com!Q69),0)</f>
        <v>9.1396378082191757E-10</v>
      </c>
      <c r="S69" s="78">
        <f>IFERROR((($C69*s_DL)/ss_com!R69),0)</f>
        <v>1.8834001502803313E-10</v>
      </c>
    </row>
    <row r="70" spans="1:19">
      <c r="A70" s="90" t="s">
        <v>361</v>
      </c>
      <c r="B70" s="97">
        <v>0.99979000004200003</v>
      </c>
      <c r="C70" s="76">
        <v>5</v>
      </c>
      <c r="D70" s="78">
        <f>IFERROR((($C70*s_DL)/ss_com!C70),0)</f>
        <v>0</v>
      </c>
      <c r="E70" s="78">
        <f>IFERROR((($C70*s_DL)/ss_com!D70),0)</f>
        <v>0</v>
      </c>
      <c r="F70" s="78">
        <f>IFERROR((($C70*s_DL)/ss_com!E70),0)</f>
        <v>0</v>
      </c>
      <c r="G70" s="78">
        <f>IFERROR((($C70*s_DL)/ss_com!F70),0)</f>
        <v>8.9850765107763782E-5</v>
      </c>
      <c r="H70" s="78">
        <f>IFERROR((($C70*s_DL)/ss_com!G70),0)</f>
        <v>8.9850765107763782E-5</v>
      </c>
      <c r="I70" s="78">
        <f>IFERROR((($C70*s_DL)/ss_com!H70),0)</f>
        <v>8.9850765107763782E-5</v>
      </c>
      <c r="J70" s="78">
        <f>IFERROR((($C70*s_DL)/ss_com!I70),0)</f>
        <v>5.8583272465425403E-4</v>
      </c>
      <c r="K70" s="78">
        <f>IFERROR((($C70*s_DL)/ss_com!J70),0)</f>
        <v>1.1397523825958245E-4</v>
      </c>
      <c r="L70" s="78">
        <f>IFERROR((($C70*s_DL)/ss_com!K70),0)</f>
        <v>3.2596918142240586E-4</v>
      </c>
      <c r="M70" s="78">
        <f>IFERROR((($C70*s_DL)/ss_com!L70),0)</f>
        <v>5.1516807693331279E-4</v>
      </c>
      <c r="N70" s="78">
        <f>IFERROR((($C70*s_DL)/ss_com!M70),0)</f>
        <v>1.1226719606480797E-4</v>
      </c>
      <c r="O70" s="78">
        <f>IFERROR((($C70*s_DL)/ss_com!N70),0)</f>
        <v>5.6232087714999397E-4</v>
      </c>
      <c r="P70" s="78">
        <f>IFERROR((($C70*s_DL)/ss_com!O70),0)</f>
        <v>1.0979326206855339E-4</v>
      </c>
      <c r="Q70" s="78">
        <f>IFERROR((($C70*s_DL)/ss_com!P70),0)</f>
        <v>3.1220144095480545E-4</v>
      </c>
      <c r="R70" s="78">
        <f>IFERROR((($C70*s_DL)/ss_com!Q70),0)</f>
        <v>5.0056340351316373E-4</v>
      </c>
      <c r="S70" s="78">
        <f>IFERROR((($C70*s_DL)/ss_com!R70),0)</f>
        <v>1.0154959673384413E-4</v>
      </c>
    </row>
    <row r="71" spans="1:19">
      <c r="A71" s="90" t="s">
        <v>362</v>
      </c>
      <c r="B71" s="97">
        <v>2.0999995799999999E-4</v>
      </c>
      <c r="C71" s="76">
        <v>5</v>
      </c>
      <c r="D71" s="78">
        <f>IFERROR((($C71*s_DL)/ss_com!C71),0)</f>
        <v>0</v>
      </c>
      <c r="E71" s="78">
        <f>IFERROR((($C71*s_DL)/ss_com!D71),0)</f>
        <v>0</v>
      </c>
      <c r="F71" s="78">
        <f>IFERROR((($C71*s_DL)/ss_com!E71),0)</f>
        <v>0</v>
      </c>
      <c r="G71" s="78">
        <f>IFERROR((($C71*s_DL)/ss_com!F71),0)</f>
        <v>6.2862542384322132E-4</v>
      </c>
      <c r="H71" s="78">
        <f>IFERROR((($C71*s_DL)/ss_com!G71),0)</f>
        <v>6.2862542384322132E-4</v>
      </c>
      <c r="I71" s="78">
        <f>IFERROR((($C71*s_DL)/ss_com!H71),0)</f>
        <v>6.2862542384322132E-4</v>
      </c>
      <c r="J71" s="78">
        <f>IFERROR((($C71*s_DL)/ss_com!I71),0)</f>
        <v>0</v>
      </c>
      <c r="K71" s="78">
        <f>IFERROR((($C71*s_DL)/ss_com!J71),0)</f>
        <v>0</v>
      </c>
      <c r="L71" s="78">
        <f>IFERROR((($C71*s_DL)/ss_com!K71),0)</f>
        <v>0</v>
      </c>
      <c r="M71" s="78">
        <f>IFERROR((($C71*s_DL)/ss_com!L71),0)</f>
        <v>0</v>
      </c>
      <c r="N71" s="78">
        <f>IFERROR((($C71*s_DL)/ss_com!M71),0)</f>
        <v>0</v>
      </c>
      <c r="O71" s="78">
        <f>IFERROR((($C71*s_DL)/ss_com!N71),0)</f>
        <v>4.1512364763911036E-3</v>
      </c>
      <c r="P71" s="78">
        <f>IFERROR((($C71*s_DL)/ss_com!O71),0)</f>
        <v>7.5985502231351706E-4</v>
      </c>
      <c r="Q71" s="78">
        <f>IFERROR((($C71*s_DL)/ss_com!P71),0)</f>
        <v>2.1880560542029345E-3</v>
      </c>
      <c r="R71" s="78">
        <f>IFERROR((($C71*s_DL)/ss_com!Q71),0)</f>
        <v>3.4824481206256531E-3</v>
      </c>
      <c r="S71" s="78">
        <f>IFERROR((($C71*s_DL)/ss_com!R71),0)</f>
        <v>7.1047428712885845E-4</v>
      </c>
    </row>
    <row r="72" spans="1:19">
      <c r="A72" s="90" t="s">
        <v>363</v>
      </c>
      <c r="B72" s="97">
        <v>1</v>
      </c>
      <c r="C72" s="76">
        <v>5</v>
      </c>
      <c r="D72" s="78">
        <f>IFERROR((($C72*s_DL)/ss_com!C72),0)</f>
        <v>422.16868159290721</v>
      </c>
      <c r="E72" s="78">
        <f>IFERROR((($C72*s_DL)/ss_com!D72),0)</f>
        <v>243073.04411221395</v>
      </c>
      <c r="F72" s="78">
        <f>IFERROR((($C72*s_DL)/ss_com!E72),0)</f>
        <v>291.76038823785393</v>
      </c>
      <c r="G72" s="78">
        <f>IFERROR((($C72*s_DL)/ss_com!F72),0)</f>
        <v>2.8184244681059472E-3</v>
      </c>
      <c r="H72" s="78">
        <f>IFERROR((($C72*s_DL)/ss_com!G72),0)</f>
        <v>713.9318882552293</v>
      </c>
      <c r="I72" s="78">
        <f>IFERROR((($C72*s_DL)/ss_com!H72),0)</f>
        <v>243495.21561223129</v>
      </c>
      <c r="J72" s="78">
        <f>IFERROR((($C72*s_DL)/ss_com!I72),0)</f>
        <v>3.1499427214611879E-3</v>
      </c>
      <c r="K72" s="78">
        <f>IFERROR((($C72*s_DL)/ss_com!J72),0)</f>
        <v>2.0024635872146123E-3</v>
      </c>
      <c r="L72" s="78">
        <f>IFERROR((($C72*s_DL)/ss_com!K72),0)</f>
        <v>3.093693744292237E-3</v>
      </c>
      <c r="M72" s="78">
        <f>IFERROR((($C72*s_DL)/ss_com!L72),0)</f>
        <v>3.1499427214611879E-3</v>
      </c>
      <c r="N72" s="78">
        <f>IFERROR((($C72*s_DL)/ss_com!M72),0)</f>
        <v>3.8192844714611878E-3</v>
      </c>
      <c r="O72" s="78">
        <f>IFERROR((($C72*s_DL)/ss_com!N72),0)</f>
        <v>2.4864018264840171E-3</v>
      </c>
      <c r="P72" s="78">
        <f>IFERROR((($C72*s_DL)/ss_com!O72),0)</f>
        <v>1.6271184483927839E-3</v>
      </c>
      <c r="Q72" s="78">
        <f>IFERROR((($C72*s_DL)/ss_com!P72),0)</f>
        <v>2.4494734974700714E-3</v>
      </c>
      <c r="R72" s="78">
        <f>IFERROR((($C72*s_DL)/ss_com!Q72),0)</f>
        <v>2.481189244038558E-3</v>
      </c>
      <c r="S72" s="78">
        <f>IFERROR((($C72*s_DL)/ss_com!R72),0)</f>
        <v>3.1853915525114156E-3</v>
      </c>
    </row>
    <row r="73" spans="1:19">
      <c r="A73" s="90" t="s">
        <v>364</v>
      </c>
      <c r="B73" s="97">
        <v>1</v>
      </c>
      <c r="C73" s="76">
        <v>5</v>
      </c>
      <c r="D73" s="78">
        <f>IFERROR((($C73*s_DL)/ss_com!C73),0)</f>
        <v>0.79459909897515579</v>
      </c>
      <c r="E73" s="78">
        <f>IFERROR((($C73*s_DL)/ss_com!D73),0)</f>
        <v>5885.3506534632224</v>
      </c>
      <c r="F73" s="78">
        <f>IFERROR((($C73*s_DL)/ss_com!E73),0)</f>
        <v>7.0641818710989499</v>
      </c>
      <c r="G73" s="78">
        <f>IFERROR((($C73*s_DL)/ss_com!F73),0)</f>
        <v>4.1484280626788703E-2</v>
      </c>
      <c r="H73" s="78">
        <f>IFERROR((($C73*s_DL)/ss_com!G73),0)</f>
        <v>7.9002652507008939</v>
      </c>
      <c r="I73" s="78">
        <f>IFERROR((($C73*s_DL)/ss_com!H73),0)</f>
        <v>5886.1867368428248</v>
      </c>
      <c r="J73" s="78">
        <f>IFERROR((($C73*s_DL)/ss_com!I73),0)</f>
        <v>7.3676308310502278E-3</v>
      </c>
      <c r="K73" s="78">
        <f>IFERROR((($C73*s_DL)/ss_com!J73),0)</f>
        <v>4.2244436164383566E-3</v>
      </c>
      <c r="L73" s="78">
        <f>IFERROR((($C73*s_DL)/ss_com!K73),0)</f>
        <v>6.1103559452054803E-3</v>
      </c>
      <c r="M73" s="78">
        <f>IFERROR((($C73*s_DL)/ss_com!L73),0)</f>
        <v>7.2167578447488593E-3</v>
      </c>
      <c r="N73" s="78">
        <f>IFERROR((($C73*s_DL)/ss_com!M73),0)</f>
        <v>5.5233808767123298E-2</v>
      </c>
      <c r="O73" s="78">
        <f>IFERROR((($C73*s_DL)/ss_com!N73),0)</f>
        <v>5.9593178717993198E-3</v>
      </c>
      <c r="P73" s="78">
        <f>IFERROR((($C73*s_DL)/ss_com!O73),0)</f>
        <v>3.5797310467426523E-3</v>
      </c>
      <c r="Q73" s="78">
        <f>IFERROR((($C73*s_DL)/ss_com!P73),0)</f>
        <v>5.3005987261146477E-3</v>
      </c>
      <c r="R73" s="78">
        <f>IFERROR((($C73*s_DL)/ss_com!Q73),0)</f>
        <v>5.8858216923163677E-3</v>
      </c>
      <c r="S73" s="78">
        <f>IFERROR((($C73*s_DL)/ss_com!R73),0)</f>
        <v>4.6885654934506554E-2</v>
      </c>
    </row>
    <row r="74" spans="1:19">
      <c r="A74" s="90" t="s">
        <v>365</v>
      </c>
      <c r="B74" s="99">
        <v>1.9000000000000001E-8</v>
      </c>
      <c r="C74" s="76">
        <v>5</v>
      </c>
      <c r="D74" s="78">
        <f>IFERROR((($C74*s_DL)/ss_com!C74),0)</f>
        <v>0</v>
      </c>
      <c r="E74" s="78">
        <f>IFERROR((($C74*s_DL)/ss_com!D74),0)</f>
        <v>0</v>
      </c>
      <c r="F74" s="78">
        <f>IFERROR((($C74*s_DL)/ss_com!E74),0)</f>
        <v>0</v>
      </c>
      <c r="G74" s="78">
        <f>IFERROR((($C74*s_DL)/ss_com!F74),0)</f>
        <v>3.3160133198766416E-9</v>
      </c>
      <c r="H74" s="78">
        <f>IFERROR((($C74*s_DL)/ss_com!G74),0)</f>
        <v>3.3160133198766416E-9</v>
      </c>
      <c r="I74" s="78">
        <f>IFERROR((($C74*s_DL)/ss_com!H74),0)</f>
        <v>3.3160133198766416E-9</v>
      </c>
      <c r="J74" s="78">
        <f>IFERROR((($C74*s_DL)/ss_com!I74),0)</f>
        <v>0</v>
      </c>
      <c r="K74" s="78">
        <f>IFERROR((($C74*s_DL)/ss_com!J74),0)</f>
        <v>0</v>
      </c>
      <c r="L74" s="78">
        <f>IFERROR((($C74*s_DL)/ss_com!K74),0)</f>
        <v>0</v>
      </c>
      <c r="M74" s="78">
        <f>IFERROR((($C74*s_DL)/ss_com!L74),0)</f>
        <v>0</v>
      </c>
      <c r="N74" s="78">
        <f>IFERROR((($C74*s_DL)/ss_com!M74),0)</f>
        <v>0</v>
      </c>
      <c r="O74" s="78">
        <f>IFERROR((($C74*s_DL)/ss_com!N74),0)</f>
        <v>1.3065140120276898E-8</v>
      </c>
      <c r="P74" s="78">
        <f>IFERROR((($C74*s_DL)/ss_com!O74),0)</f>
        <v>3.0507906646073944E-9</v>
      </c>
      <c r="Q74" s="78">
        <f>IFERROR((($C74*s_DL)/ss_com!P74),0)</f>
        <v>8.5654540527898478E-9</v>
      </c>
      <c r="R74" s="78">
        <f>IFERROR((($C74*s_DL)/ss_com!Q74),0)</f>
        <v>1.2095899549996694E-8</v>
      </c>
      <c r="S74" s="78">
        <f>IFERROR((($C74*s_DL)/ss_com!R74),0)</f>
        <v>3.7477679237751076E-9</v>
      </c>
    </row>
    <row r="75" spans="1:19">
      <c r="A75" s="90" t="s">
        <v>366</v>
      </c>
      <c r="B75" s="97">
        <v>1</v>
      </c>
      <c r="C75" s="76">
        <v>5</v>
      </c>
      <c r="D75" s="78">
        <f>IFERROR((($C75*s_DL)/ss_com!C75),0)</f>
        <v>733.94267920605989</v>
      </c>
      <c r="E75" s="78">
        <f>IFERROR((($C75*s_DL)/ss_com!D75),0)</f>
        <v>188653.70587813621</v>
      </c>
      <c r="F75" s="78">
        <f>IFERROR((($C75*s_DL)/ss_com!E75),0)</f>
        <v>226.44089833385675</v>
      </c>
      <c r="G75" s="78">
        <f>IFERROR((($C75*s_DL)/ss_com!F75),0)</f>
        <v>1.0554287487219529E-5</v>
      </c>
      <c r="H75" s="78">
        <f>IFERROR((($C75*s_DL)/ss_com!G75),0)</f>
        <v>960.38358809420401</v>
      </c>
      <c r="I75" s="78">
        <f>IFERROR((($C75*s_DL)/ss_com!H75),0)</f>
        <v>189387.64856789651</v>
      </c>
      <c r="J75" s="78">
        <f>IFERROR((($C75*s_DL)/ss_com!I75),0)</f>
        <v>6.885550356164383E-5</v>
      </c>
      <c r="K75" s="78">
        <f>IFERROR((($C75*s_DL)/ss_com!J75),0)</f>
        <v>1.3360703671232877E-5</v>
      </c>
      <c r="L75" s="78">
        <f>IFERROR((($C75*s_DL)/ss_com!K75),0)</f>
        <v>3.8303723835616427E-5</v>
      </c>
      <c r="M75" s="78">
        <f>IFERROR((($C75*s_DL)/ss_com!L75),0)</f>
        <v>6.0191566027397235E-5</v>
      </c>
      <c r="N75" s="78">
        <f>IFERROR((($C75*s_DL)/ss_com!M75),0)</f>
        <v>1.3155285452054796E-5</v>
      </c>
      <c r="O75" s="78">
        <f>IFERROR((($C75*s_DL)/ss_com!N75),0)</f>
        <v>6.6314037575684401E-5</v>
      </c>
      <c r="P75" s="78">
        <f>IFERROR((($C75*s_DL)/ss_com!O75),0)</f>
        <v>1.2870529728813148E-5</v>
      </c>
      <c r="Q75" s="78">
        <f>IFERROR((($C75*s_DL)/ss_com!P75),0)</f>
        <v>3.6653787162768429E-5</v>
      </c>
      <c r="R75" s="78">
        <f>IFERROR((($C75*s_DL)/ss_com!Q75),0)</f>
        <v>5.8498773079213805E-5</v>
      </c>
      <c r="S75" s="78">
        <f>IFERROR((($C75*s_DL)/ss_com!R75),0)</f>
        <v>1.1928486494853341E-5</v>
      </c>
    </row>
    <row r="76" spans="1:19">
      <c r="A76" s="90" t="s">
        <v>367</v>
      </c>
      <c r="B76" s="97">
        <v>1.339E-6</v>
      </c>
      <c r="C76" s="76">
        <v>5</v>
      </c>
      <c r="D76" s="78">
        <f>IFERROR((($C76*s_DL)/ss_com!C76),0)</f>
        <v>0</v>
      </c>
      <c r="E76" s="78">
        <f>IFERROR((($C76*s_DL)/ss_com!D76),0)</f>
        <v>0</v>
      </c>
      <c r="F76" s="78">
        <f>IFERROR((($C76*s_DL)/ss_com!E76),0)</f>
        <v>0</v>
      </c>
      <c r="G76" s="78">
        <f>IFERROR((($C76*s_DL)/ss_com!F76),0)</f>
        <v>1.0026351635072455E-7</v>
      </c>
      <c r="H76" s="78">
        <f>IFERROR((($C76*s_DL)/ss_com!G76),0)</f>
        <v>1.0026351635072455E-7</v>
      </c>
      <c r="I76" s="78">
        <f>IFERROR((($C76*s_DL)/ss_com!H76),0)</f>
        <v>1.0026351635072455E-7</v>
      </c>
      <c r="J76" s="78">
        <f>IFERROR((($C76*s_DL)/ss_com!I76),0)</f>
        <v>2.3373891566465754E-8</v>
      </c>
      <c r="K76" s="78">
        <f>IFERROR((($C76*s_DL)/ss_com!J76),0)</f>
        <v>1.3873976573077625E-8</v>
      </c>
      <c r="L76" s="78">
        <f>IFERROR((($C76*s_DL)/ss_com!K76),0)</f>
        <v>1.9341553547689497E-8</v>
      </c>
      <c r="M76" s="78">
        <f>IFERROR((($C76*s_DL)/ss_com!L76),0)</f>
        <v>2.2792961512913239E-8</v>
      </c>
      <c r="N76" s="78">
        <f>IFERROR((($C76*s_DL)/ss_com!M76),0)</f>
        <v>1.3087719686136986E-7</v>
      </c>
      <c r="O76" s="78">
        <f>IFERROR((($C76*s_DL)/ss_com!N76),0)</f>
        <v>2.0788851168989125E-8</v>
      </c>
      <c r="P76" s="78">
        <f>IFERROR((($C76*s_DL)/ss_com!O76),0)</f>
        <v>1.1648294103881271E-8</v>
      </c>
      <c r="Q76" s="78">
        <f>IFERROR((($C76*s_DL)/ss_com!P76),0)</f>
        <v>1.6052956724240617E-8</v>
      </c>
      <c r="R76" s="78">
        <f>IFERROR((($C76*s_DL)/ss_com!Q76),0)</f>
        <v>1.9070229915411328E-8</v>
      </c>
      <c r="S76" s="78">
        <f>IFERROR((($C76*s_DL)/ss_com!R76),0)</f>
        <v>1.1331811855270991E-7</v>
      </c>
    </row>
  </sheetData>
  <sheetProtection algorithmName="SHA-512" hashValue="Y8FYxJr8NKu97Tog8Sgt3gts7w3qcS2/YpEp5j6fmZAdNEf+VjESXzmBNHWdta1SZKmhiupFK6WYObKaUomuIg==" saltValue="o3S/NGONxReh27P+vyfqrg==" spinCount="100000" sheet="1" objects="1" scenarios="1"/>
  <autoFilter ref="A1:S76" xr:uid="{00000000-0009-0000-0000-00000C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G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4.25"/>
  <cols>
    <col min="1" max="1" width="12" style="61" bestFit="1" customWidth="1"/>
    <col min="2" max="2" width="11.73046875" style="21" bestFit="1" customWidth="1"/>
    <col min="3" max="3" width="8.86328125" style="21" customWidth="1"/>
    <col min="4" max="4" width="14.1328125" style="21" bestFit="1" customWidth="1"/>
    <col min="5" max="5" width="17.265625" style="21" bestFit="1" customWidth="1"/>
    <col min="6" max="6" width="12.86328125" style="21" bestFit="1" customWidth="1"/>
    <col min="7" max="7" width="15.73046875" style="24" bestFit="1" customWidth="1"/>
    <col min="8" max="8" width="19" style="24" bestFit="1" customWidth="1"/>
    <col min="9" max="9" width="18.3984375" style="24" bestFit="1" customWidth="1"/>
    <col min="10" max="11" width="19.265625" style="24" bestFit="1" customWidth="1"/>
    <col min="12" max="13" width="20.3984375" style="24" bestFit="1" customWidth="1"/>
    <col min="14" max="15" width="18.3984375" style="24" bestFit="1" customWidth="1"/>
    <col min="16" max="16" width="14.73046875" style="24" bestFit="1" customWidth="1"/>
    <col min="17" max="17" width="15" style="24" bestFit="1" customWidth="1"/>
    <col min="18" max="19" width="16" style="24" bestFit="1" customWidth="1"/>
    <col min="20" max="21" width="17" style="24" bestFit="1" customWidth="1"/>
    <col min="22" max="23" width="15" style="24" bestFit="1" customWidth="1"/>
    <col min="24" max="24" width="12" style="24" bestFit="1" customWidth="1"/>
    <col min="25" max="25" width="18.265625" style="24" bestFit="1" customWidth="1"/>
    <col min="26" max="27" width="19.1328125" style="24" bestFit="1" customWidth="1"/>
    <col min="28" max="29" width="20.265625" style="24" bestFit="1" customWidth="1"/>
    <col min="30" max="31" width="18.265625" style="24" bestFit="1" customWidth="1"/>
    <col min="32" max="32" width="14.59765625" style="24" bestFit="1" customWidth="1"/>
    <col min="33" max="33" width="14.1328125" style="24" bestFit="1" customWidth="1"/>
    <col min="34" max="35" width="15" style="24" bestFit="1" customWidth="1"/>
    <col min="36" max="37" width="16.1328125" style="24" bestFit="1" customWidth="1"/>
    <col min="38" max="39" width="14.1328125" style="24" bestFit="1" customWidth="1"/>
    <col min="40" max="40" width="12" style="24" bestFit="1" customWidth="1"/>
    <col min="41" max="41" width="15" style="24" bestFit="1" customWidth="1"/>
    <col min="42" max="42" width="19" style="24" bestFit="1" customWidth="1"/>
    <col min="43" max="43" width="18.86328125" style="24" bestFit="1" customWidth="1"/>
    <col min="44" max="44" width="17.86328125" style="24" bestFit="1" customWidth="1"/>
    <col min="45" max="46" width="18.73046875" style="24" bestFit="1" customWidth="1"/>
    <col min="47" max="47" width="19.86328125" style="24" bestFit="1" customWidth="1"/>
    <col min="48" max="48" width="12" style="24" bestFit="1" customWidth="1"/>
    <col min="49" max="49" width="15.1328125" style="24" bestFit="1" customWidth="1"/>
    <col min="50" max="50" width="15" style="24" bestFit="1" customWidth="1"/>
    <col min="51" max="51" width="14" style="24" bestFit="1" customWidth="1"/>
    <col min="52" max="53" width="14.86328125" style="24" bestFit="1" customWidth="1"/>
    <col min="54" max="54" width="16" style="24" bestFit="1" customWidth="1"/>
    <col min="55" max="55" width="8.73046875" style="21" bestFit="1" customWidth="1"/>
    <col min="56" max="56" width="13.265625" style="24" bestFit="1" customWidth="1"/>
    <col min="57" max="57" width="11.1328125" style="24" bestFit="1" customWidth="1"/>
    <col min="58" max="58" width="8.73046875" style="21" bestFit="1" customWidth="1"/>
    <col min="59" max="59" width="12.3984375" style="21" bestFit="1" customWidth="1"/>
    <col min="60" max="16384" width="9.06640625" style="21"/>
  </cols>
  <sheetData>
    <row r="1" spans="1:59">
      <c r="A1" s="68" t="s">
        <v>223</v>
      </c>
      <c r="B1" s="69" t="s">
        <v>224</v>
      </c>
      <c r="C1" s="69" t="s">
        <v>0</v>
      </c>
      <c r="D1" s="70" t="s">
        <v>225</v>
      </c>
      <c r="E1" s="70" t="s">
        <v>226</v>
      </c>
      <c r="F1" s="70" t="s">
        <v>227</v>
      </c>
      <c r="G1" s="71" t="s">
        <v>228</v>
      </c>
      <c r="H1" s="71" t="s">
        <v>229</v>
      </c>
      <c r="I1" s="71" t="s">
        <v>230</v>
      </c>
      <c r="J1" s="71" t="s">
        <v>231</v>
      </c>
      <c r="K1" s="71" t="s">
        <v>232</v>
      </c>
      <c r="L1" s="71" t="s">
        <v>233</v>
      </c>
      <c r="M1" s="71" t="s">
        <v>234</v>
      </c>
      <c r="N1" s="71" t="s">
        <v>235</v>
      </c>
      <c r="O1" s="71" t="s">
        <v>236</v>
      </c>
      <c r="P1" s="71" t="s">
        <v>237</v>
      </c>
      <c r="Q1" s="71" t="s">
        <v>238</v>
      </c>
      <c r="R1" s="71" t="s">
        <v>239</v>
      </c>
      <c r="S1" s="71" t="s">
        <v>240</v>
      </c>
      <c r="T1" s="71" t="s">
        <v>241</v>
      </c>
      <c r="U1" s="71" t="s">
        <v>242</v>
      </c>
      <c r="V1" s="71" t="s">
        <v>243</v>
      </c>
      <c r="W1" s="71" t="s">
        <v>244</v>
      </c>
      <c r="X1" s="71" t="s">
        <v>245</v>
      </c>
      <c r="Y1" s="71" t="s">
        <v>246</v>
      </c>
      <c r="Z1" s="71" t="s">
        <v>247</v>
      </c>
      <c r="AA1" s="71" t="s">
        <v>248</v>
      </c>
      <c r="AB1" s="71" t="s">
        <v>249</v>
      </c>
      <c r="AC1" s="71" t="s">
        <v>250</v>
      </c>
      <c r="AD1" s="71" t="s">
        <v>251</v>
      </c>
      <c r="AE1" s="71" t="s">
        <v>252</v>
      </c>
      <c r="AF1" s="71" t="s">
        <v>253</v>
      </c>
      <c r="AG1" s="71" t="s">
        <v>254</v>
      </c>
      <c r="AH1" s="71" t="s">
        <v>255</v>
      </c>
      <c r="AI1" s="71" t="s">
        <v>256</v>
      </c>
      <c r="AJ1" s="71" t="s">
        <v>257</v>
      </c>
      <c r="AK1" s="71" t="s">
        <v>258</v>
      </c>
      <c r="AL1" s="71" t="s">
        <v>259</v>
      </c>
      <c r="AM1" s="71" t="s">
        <v>260</v>
      </c>
      <c r="AN1" s="71" t="s">
        <v>261</v>
      </c>
      <c r="AO1" s="71" t="s">
        <v>262</v>
      </c>
      <c r="AP1" s="71" t="s">
        <v>263</v>
      </c>
      <c r="AQ1" s="71" t="s">
        <v>264</v>
      </c>
      <c r="AR1" s="71" t="s">
        <v>265</v>
      </c>
      <c r="AS1" s="71" t="s">
        <v>266</v>
      </c>
      <c r="AT1" s="71" t="s">
        <v>267</v>
      </c>
      <c r="AU1" s="71" t="s">
        <v>268</v>
      </c>
      <c r="AV1" s="71" t="s">
        <v>269</v>
      </c>
      <c r="AW1" s="71" t="s">
        <v>270</v>
      </c>
      <c r="AX1" s="71" t="s">
        <v>271</v>
      </c>
      <c r="AY1" s="71" t="s">
        <v>272</v>
      </c>
      <c r="AZ1" s="71" t="s">
        <v>273</v>
      </c>
      <c r="BA1" s="71" t="s">
        <v>274</v>
      </c>
      <c r="BB1" s="71" t="s">
        <v>275</v>
      </c>
      <c r="BC1" s="70" t="s">
        <v>5</v>
      </c>
      <c r="BD1" s="71" t="s">
        <v>1</v>
      </c>
      <c r="BE1" s="71" t="s">
        <v>3</v>
      </c>
      <c r="BF1" s="71" t="s">
        <v>276</v>
      </c>
      <c r="BG1" s="72" t="s">
        <v>6</v>
      </c>
    </row>
    <row r="2" spans="1:59">
      <c r="A2" s="75" t="s">
        <v>7</v>
      </c>
      <c r="B2" s="76" t="s">
        <v>8</v>
      </c>
      <c r="C2" s="76"/>
      <c r="D2" s="76" t="s">
        <v>277</v>
      </c>
      <c r="E2" s="76"/>
      <c r="F2" s="76"/>
      <c r="G2" s="77">
        <v>5.0000000000000001E-3</v>
      </c>
      <c r="H2" s="77">
        <v>5.0000000000000001E-3</v>
      </c>
      <c r="I2" s="78">
        <v>5</v>
      </c>
      <c r="J2" s="78">
        <v>5</v>
      </c>
      <c r="K2" s="78">
        <v>5</v>
      </c>
      <c r="L2" s="78">
        <v>5</v>
      </c>
      <c r="M2" s="78">
        <v>5</v>
      </c>
      <c r="N2" s="78">
        <v>5</v>
      </c>
      <c r="O2" s="78">
        <v>5</v>
      </c>
      <c r="P2" s="78">
        <v>5</v>
      </c>
      <c r="Q2" s="78">
        <v>5</v>
      </c>
      <c r="R2" s="78">
        <v>5</v>
      </c>
      <c r="S2" s="78">
        <v>5</v>
      </c>
      <c r="T2" s="78">
        <v>5</v>
      </c>
      <c r="U2" s="78">
        <v>5</v>
      </c>
      <c r="V2" s="78">
        <v>5</v>
      </c>
      <c r="W2" s="78">
        <v>5</v>
      </c>
      <c r="X2" s="78">
        <v>5</v>
      </c>
      <c r="Y2" s="78">
        <v>5</v>
      </c>
      <c r="Z2" s="78">
        <v>5</v>
      </c>
      <c r="AA2" s="78">
        <v>5</v>
      </c>
      <c r="AB2" s="78">
        <v>5</v>
      </c>
      <c r="AC2" s="78">
        <v>5</v>
      </c>
      <c r="AD2" s="78">
        <v>5</v>
      </c>
      <c r="AE2" s="78">
        <v>5</v>
      </c>
      <c r="AF2" s="78">
        <v>5</v>
      </c>
      <c r="AG2" s="78">
        <v>5</v>
      </c>
      <c r="AH2" s="78">
        <v>5</v>
      </c>
      <c r="AI2" s="78">
        <v>5</v>
      </c>
      <c r="AJ2" s="78">
        <v>5</v>
      </c>
      <c r="AK2" s="78">
        <v>5</v>
      </c>
      <c r="AL2" s="78">
        <v>5</v>
      </c>
      <c r="AM2" s="78">
        <v>5</v>
      </c>
      <c r="AN2" s="78">
        <v>5</v>
      </c>
      <c r="AO2" s="78">
        <v>5</v>
      </c>
      <c r="AP2" s="78">
        <v>5</v>
      </c>
      <c r="AQ2" s="78">
        <v>5</v>
      </c>
      <c r="AR2" s="78">
        <v>5</v>
      </c>
      <c r="AS2" s="78">
        <v>5</v>
      </c>
      <c r="AT2" s="78">
        <v>5</v>
      </c>
      <c r="AU2" s="78">
        <v>5</v>
      </c>
      <c r="AV2" s="78">
        <v>5</v>
      </c>
      <c r="AW2" s="78">
        <v>5</v>
      </c>
      <c r="AX2" s="78">
        <v>5</v>
      </c>
      <c r="AY2" s="78">
        <v>5</v>
      </c>
      <c r="AZ2" s="78">
        <v>5</v>
      </c>
      <c r="BA2" s="78">
        <v>5</v>
      </c>
      <c r="BB2" s="78">
        <v>5</v>
      </c>
      <c r="BC2" s="76">
        <v>225</v>
      </c>
      <c r="BD2" s="78">
        <v>5</v>
      </c>
      <c r="BE2" s="77">
        <f>LN(2)/BD2</f>
        <v>0.13862943611198905</v>
      </c>
      <c r="BF2" s="79">
        <f t="shared" ref="BF2:BF10" si="0">IFERROR((t_com*BE2)/(1-EXP(-BE2*t_com)),".")</f>
        <v>1.0709157153701103</v>
      </c>
      <c r="BG2" s="78">
        <v>5</v>
      </c>
    </row>
    <row r="3" spans="1:59">
      <c r="A3" s="82" t="s">
        <v>9</v>
      </c>
      <c r="B3" s="76" t="s">
        <v>10</v>
      </c>
      <c r="C3" s="76"/>
      <c r="D3" s="76" t="s">
        <v>279</v>
      </c>
      <c r="E3" s="76"/>
      <c r="F3" s="76"/>
      <c r="G3" s="77">
        <v>5.0000000000000001E-3</v>
      </c>
      <c r="H3" s="77">
        <v>5.0000000000000001E-3</v>
      </c>
      <c r="I3" s="78">
        <v>5</v>
      </c>
      <c r="J3" s="78">
        <v>5</v>
      </c>
      <c r="K3" s="78">
        <v>5</v>
      </c>
      <c r="L3" s="78">
        <v>5</v>
      </c>
      <c r="M3" s="78">
        <v>5</v>
      </c>
      <c r="N3" s="78">
        <v>5</v>
      </c>
      <c r="O3" s="78">
        <v>5</v>
      </c>
      <c r="P3" s="78">
        <v>5</v>
      </c>
      <c r="Q3" s="78">
        <v>5</v>
      </c>
      <c r="R3" s="78">
        <v>5</v>
      </c>
      <c r="S3" s="78">
        <v>5</v>
      </c>
      <c r="T3" s="78">
        <v>5</v>
      </c>
      <c r="U3" s="78">
        <v>5</v>
      </c>
      <c r="V3" s="78">
        <v>5</v>
      </c>
      <c r="W3" s="78">
        <v>5</v>
      </c>
      <c r="X3" s="78">
        <v>5</v>
      </c>
      <c r="Y3" s="78">
        <v>5</v>
      </c>
      <c r="Z3" s="78">
        <v>5</v>
      </c>
      <c r="AA3" s="78">
        <v>5</v>
      </c>
      <c r="AB3" s="78">
        <v>5</v>
      </c>
      <c r="AC3" s="78">
        <v>5</v>
      </c>
      <c r="AD3" s="78">
        <v>5</v>
      </c>
      <c r="AE3" s="78">
        <v>5</v>
      </c>
      <c r="AF3" s="78">
        <v>5</v>
      </c>
      <c r="AG3" s="78">
        <v>5</v>
      </c>
      <c r="AH3" s="78">
        <v>5</v>
      </c>
      <c r="AI3" s="78">
        <v>5</v>
      </c>
      <c r="AJ3" s="78">
        <v>5</v>
      </c>
      <c r="AK3" s="78">
        <v>5</v>
      </c>
      <c r="AL3" s="78">
        <v>5</v>
      </c>
      <c r="AM3" s="78">
        <v>5</v>
      </c>
      <c r="AN3" s="78">
        <v>5</v>
      </c>
      <c r="AO3" s="78">
        <v>5</v>
      </c>
      <c r="AP3" s="78">
        <v>5</v>
      </c>
      <c r="AQ3" s="78">
        <v>5</v>
      </c>
      <c r="AR3" s="78">
        <v>5</v>
      </c>
      <c r="AS3" s="78">
        <v>5</v>
      </c>
      <c r="AT3" s="78">
        <v>5</v>
      </c>
      <c r="AU3" s="78">
        <v>5</v>
      </c>
      <c r="AV3" s="78">
        <v>5</v>
      </c>
      <c r="AW3" s="78">
        <v>5</v>
      </c>
      <c r="AX3" s="78">
        <v>5</v>
      </c>
      <c r="AY3" s="78">
        <v>5</v>
      </c>
      <c r="AZ3" s="78">
        <v>5</v>
      </c>
      <c r="BA3" s="78">
        <v>5</v>
      </c>
      <c r="BB3" s="78">
        <v>5</v>
      </c>
      <c r="BC3" s="84">
        <v>241</v>
      </c>
      <c r="BD3" s="78">
        <v>5</v>
      </c>
      <c r="BE3" s="77">
        <f t="shared" ref="BE3:BE30" si="1">LN(2)/BD3</f>
        <v>0.13862943611198905</v>
      </c>
      <c r="BF3" s="79">
        <f t="shared" si="0"/>
        <v>1.0709157153701103</v>
      </c>
      <c r="BG3" s="78">
        <v>5</v>
      </c>
    </row>
    <row r="4" spans="1:59">
      <c r="A4" s="75" t="s">
        <v>11</v>
      </c>
      <c r="B4" s="76" t="s">
        <v>8</v>
      </c>
      <c r="C4" s="76"/>
      <c r="D4" s="76" t="s">
        <v>278</v>
      </c>
      <c r="E4" s="76"/>
      <c r="F4" s="76"/>
      <c r="G4" s="77"/>
      <c r="H4" s="77">
        <v>0</v>
      </c>
      <c r="I4" s="78">
        <v>5</v>
      </c>
      <c r="J4" s="78">
        <v>5</v>
      </c>
      <c r="K4" s="78">
        <v>5</v>
      </c>
      <c r="L4" s="78">
        <v>5</v>
      </c>
      <c r="M4" s="78">
        <v>5</v>
      </c>
      <c r="N4" s="78">
        <v>5</v>
      </c>
      <c r="O4" s="78">
        <v>5</v>
      </c>
      <c r="P4" s="78">
        <v>5</v>
      </c>
      <c r="Q4" s="78">
        <v>5</v>
      </c>
      <c r="R4" s="78">
        <v>5</v>
      </c>
      <c r="S4" s="78">
        <v>5</v>
      </c>
      <c r="T4" s="78">
        <v>5</v>
      </c>
      <c r="U4" s="78">
        <v>5</v>
      </c>
      <c r="V4" s="78">
        <v>5</v>
      </c>
      <c r="W4" s="78">
        <v>5</v>
      </c>
      <c r="X4" s="78">
        <v>5</v>
      </c>
      <c r="Y4" s="78">
        <v>5</v>
      </c>
      <c r="Z4" s="78">
        <v>5</v>
      </c>
      <c r="AA4" s="78">
        <v>5</v>
      </c>
      <c r="AB4" s="78">
        <v>5</v>
      </c>
      <c r="AC4" s="78">
        <v>5</v>
      </c>
      <c r="AD4" s="78">
        <v>5</v>
      </c>
      <c r="AE4" s="78">
        <v>5</v>
      </c>
      <c r="AF4" s="78">
        <v>5</v>
      </c>
      <c r="AG4" s="78">
        <v>5</v>
      </c>
      <c r="AH4" s="78">
        <v>5</v>
      </c>
      <c r="AI4" s="78">
        <v>5</v>
      </c>
      <c r="AJ4" s="78">
        <v>5</v>
      </c>
      <c r="AK4" s="78">
        <v>5</v>
      </c>
      <c r="AL4" s="78">
        <v>5</v>
      </c>
      <c r="AM4" s="78">
        <v>5</v>
      </c>
      <c r="AN4" s="78">
        <v>5</v>
      </c>
      <c r="AO4" s="78">
        <v>5</v>
      </c>
      <c r="AP4" s="78">
        <v>5</v>
      </c>
      <c r="AQ4" s="78">
        <v>5</v>
      </c>
      <c r="AR4" s="78">
        <v>5</v>
      </c>
      <c r="AS4" s="78">
        <v>5</v>
      </c>
      <c r="AT4" s="78">
        <v>5</v>
      </c>
      <c r="AU4" s="78">
        <v>5</v>
      </c>
      <c r="AV4" s="78">
        <v>5</v>
      </c>
      <c r="AW4" s="78">
        <v>5</v>
      </c>
      <c r="AX4" s="78">
        <v>5</v>
      </c>
      <c r="AY4" s="78">
        <v>5</v>
      </c>
      <c r="AZ4" s="78">
        <v>5</v>
      </c>
      <c r="BA4" s="78">
        <v>5</v>
      </c>
      <c r="BB4" s="78">
        <v>5</v>
      </c>
      <c r="BC4" s="76">
        <v>217</v>
      </c>
      <c r="BD4" s="78">
        <v>5</v>
      </c>
      <c r="BE4" s="77">
        <f t="shared" si="1"/>
        <v>0.13862943611198905</v>
      </c>
      <c r="BF4" s="79">
        <f t="shared" si="0"/>
        <v>1.0709157153701103</v>
      </c>
      <c r="BG4" s="78">
        <v>5</v>
      </c>
    </row>
    <row r="5" spans="1:59">
      <c r="A5" s="75" t="s">
        <v>12</v>
      </c>
      <c r="B5" s="85" t="s">
        <v>8</v>
      </c>
      <c r="C5" s="76"/>
      <c r="D5" s="76" t="s">
        <v>278</v>
      </c>
      <c r="E5" s="76"/>
      <c r="F5" s="76"/>
      <c r="G5" s="77"/>
      <c r="H5" s="77">
        <v>0</v>
      </c>
      <c r="I5" s="78">
        <v>5</v>
      </c>
      <c r="J5" s="78">
        <v>5</v>
      </c>
      <c r="K5" s="78">
        <v>5</v>
      </c>
      <c r="L5" s="78">
        <v>5</v>
      </c>
      <c r="M5" s="78">
        <v>5</v>
      </c>
      <c r="N5" s="78">
        <v>5</v>
      </c>
      <c r="O5" s="78">
        <v>5</v>
      </c>
      <c r="P5" s="78">
        <v>5</v>
      </c>
      <c r="Q5" s="78">
        <v>5</v>
      </c>
      <c r="R5" s="78">
        <v>5</v>
      </c>
      <c r="S5" s="78">
        <v>5</v>
      </c>
      <c r="T5" s="78">
        <v>5</v>
      </c>
      <c r="U5" s="78">
        <v>5</v>
      </c>
      <c r="V5" s="78">
        <v>5</v>
      </c>
      <c r="W5" s="78">
        <v>5</v>
      </c>
      <c r="X5" s="78">
        <v>5</v>
      </c>
      <c r="Y5" s="78">
        <v>5</v>
      </c>
      <c r="Z5" s="78">
        <v>5</v>
      </c>
      <c r="AA5" s="78">
        <v>5</v>
      </c>
      <c r="AB5" s="78">
        <v>5</v>
      </c>
      <c r="AC5" s="78">
        <v>5</v>
      </c>
      <c r="AD5" s="78">
        <v>5</v>
      </c>
      <c r="AE5" s="78">
        <v>5</v>
      </c>
      <c r="AF5" s="78">
        <v>5</v>
      </c>
      <c r="AG5" s="78">
        <v>5</v>
      </c>
      <c r="AH5" s="78">
        <v>5</v>
      </c>
      <c r="AI5" s="78">
        <v>5</v>
      </c>
      <c r="AJ5" s="78">
        <v>5</v>
      </c>
      <c r="AK5" s="78">
        <v>5</v>
      </c>
      <c r="AL5" s="78">
        <v>5</v>
      </c>
      <c r="AM5" s="78">
        <v>5</v>
      </c>
      <c r="AN5" s="78">
        <v>5</v>
      </c>
      <c r="AO5" s="78">
        <v>5</v>
      </c>
      <c r="AP5" s="78">
        <v>5</v>
      </c>
      <c r="AQ5" s="78">
        <v>5</v>
      </c>
      <c r="AR5" s="78">
        <v>5</v>
      </c>
      <c r="AS5" s="78">
        <v>5</v>
      </c>
      <c r="AT5" s="78">
        <v>5</v>
      </c>
      <c r="AU5" s="78">
        <v>5</v>
      </c>
      <c r="AV5" s="78">
        <v>5</v>
      </c>
      <c r="AW5" s="78">
        <v>5</v>
      </c>
      <c r="AX5" s="78">
        <v>5</v>
      </c>
      <c r="AY5" s="78">
        <v>5</v>
      </c>
      <c r="AZ5" s="78">
        <v>5</v>
      </c>
      <c r="BA5" s="78">
        <v>5</v>
      </c>
      <c r="BB5" s="78">
        <v>5</v>
      </c>
      <c r="BC5" s="76">
        <v>218</v>
      </c>
      <c r="BD5" s="78">
        <v>5</v>
      </c>
      <c r="BE5" s="77">
        <f t="shared" si="1"/>
        <v>0.13862943611198905</v>
      </c>
      <c r="BF5" s="79">
        <f t="shared" si="0"/>
        <v>1.0709157153701103</v>
      </c>
      <c r="BG5" s="78">
        <v>5</v>
      </c>
    </row>
    <row r="6" spans="1:59">
      <c r="A6" s="75" t="s">
        <v>13</v>
      </c>
      <c r="B6" s="76" t="s">
        <v>8</v>
      </c>
      <c r="C6" s="76"/>
      <c r="D6" s="76" t="s">
        <v>278</v>
      </c>
      <c r="E6" s="76"/>
      <c r="F6" s="76"/>
      <c r="G6" s="77"/>
      <c r="H6" s="77">
        <v>0</v>
      </c>
      <c r="I6" s="78">
        <v>5</v>
      </c>
      <c r="J6" s="78">
        <v>5</v>
      </c>
      <c r="K6" s="78">
        <v>5</v>
      </c>
      <c r="L6" s="78">
        <v>5</v>
      </c>
      <c r="M6" s="78">
        <v>5</v>
      </c>
      <c r="N6" s="78">
        <v>5</v>
      </c>
      <c r="O6" s="78">
        <v>5</v>
      </c>
      <c r="P6" s="78">
        <v>5</v>
      </c>
      <c r="Q6" s="78">
        <v>5</v>
      </c>
      <c r="R6" s="78">
        <v>5</v>
      </c>
      <c r="S6" s="78">
        <v>5</v>
      </c>
      <c r="T6" s="78">
        <v>5</v>
      </c>
      <c r="U6" s="78">
        <v>5</v>
      </c>
      <c r="V6" s="78">
        <v>5</v>
      </c>
      <c r="W6" s="78">
        <v>5</v>
      </c>
      <c r="X6" s="78">
        <v>5</v>
      </c>
      <c r="Y6" s="78">
        <v>5</v>
      </c>
      <c r="Z6" s="78">
        <v>5</v>
      </c>
      <c r="AA6" s="78">
        <v>5</v>
      </c>
      <c r="AB6" s="78">
        <v>5</v>
      </c>
      <c r="AC6" s="78">
        <v>5</v>
      </c>
      <c r="AD6" s="78">
        <v>5</v>
      </c>
      <c r="AE6" s="78">
        <v>5</v>
      </c>
      <c r="AF6" s="78">
        <v>5</v>
      </c>
      <c r="AG6" s="78">
        <v>5</v>
      </c>
      <c r="AH6" s="78">
        <v>5</v>
      </c>
      <c r="AI6" s="78">
        <v>5</v>
      </c>
      <c r="AJ6" s="78">
        <v>5</v>
      </c>
      <c r="AK6" s="78">
        <v>5</v>
      </c>
      <c r="AL6" s="78">
        <v>5</v>
      </c>
      <c r="AM6" s="78">
        <v>5</v>
      </c>
      <c r="AN6" s="78">
        <v>5</v>
      </c>
      <c r="AO6" s="78">
        <v>5</v>
      </c>
      <c r="AP6" s="78">
        <v>5</v>
      </c>
      <c r="AQ6" s="78">
        <v>5</v>
      </c>
      <c r="AR6" s="78">
        <v>5</v>
      </c>
      <c r="AS6" s="78">
        <v>5</v>
      </c>
      <c r="AT6" s="78">
        <v>5</v>
      </c>
      <c r="AU6" s="78">
        <v>5</v>
      </c>
      <c r="AV6" s="78">
        <v>5</v>
      </c>
      <c r="AW6" s="78">
        <v>5</v>
      </c>
      <c r="AX6" s="78">
        <v>5</v>
      </c>
      <c r="AY6" s="78">
        <v>5</v>
      </c>
      <c r="AZ6" s="78">
        <v>5</v>
      </c>
      <c r="BA6" s="78">
        <v>5</v>
      </c>
      <c r="BB6" s="78">
        <v>5</v>
      </c>
      <c r="BC6" s="76">
        <v>137</v>
      </c>
      <c r="BD6" s="78">
        <v>5</v>
      </c>
      <c r="BE6" s="77">
        <f t="shared" si="1"/>
        <v>0.13862943611198905</v>
      </c>
      <c r="BF6" s="79">
        <f t="shared" si="0"/>
        <v>1.0709157153701103</v>
      </c>
      <c r="BG6" s="78">
        <v>5</v>
      </c>
    </row>
    <row r="7" spans="1:59">
      <c r="A7" s="75" t="s">
        <v>14</v>
      </c>
      <c r="B7" s="85" t="s">
        <v>8</v>
      </c>
      <c r="C7" s="76"/>
      <c r="D7" s="76" t="s">
        <v>277</v>
      </c>
      <c r="E7" s="76"/>
      <c r="F7" s="76"/>
      <c r="G7" s="77">
        <v>0.1</v>
      </c>
      <c r="H7" s="77">
        <v>0.1</v>
      </c>
      <c r="I7" s="78">
        <v>5</v>
      </c>
      <c r="J7" s="78">
        <v>5</v>
      </c>
      <c r="K7" s="78">
        <v>5</v>
      </c>
      <c r="L7" s="78">
        <v>5</v>
      </c>
      <c r="M7" s="78">
        <v>5</v>
      </c>
      <c r="N7" s="78">
        <v>5</v>
      </c>
      <c r="O7" s="78">
        <v>5</v>
      </c>
      <c r="P7" s="78">
        <v>5</v>
      </c>
      <c r="Q7" s="78">
        <v>5</v>
      </c>
      <c r="R7" s="78">
        <v>5</v>
      </c>
      <c r="S7" s="78">
        <v>5</v>
      </c>
      <c r="T7" s="78">
        <v>5</v>
      </c>
      <c r="U7" s="78">
        <v>5</v>
      </c>
      <c r="V7" s="78">
        <v>5</v>
      </c>
      <c r="W7" s="78">
        <v>5</v>
      </c>
      <c r="X7" s="78">
        <v>5</v>
      </c>
      <c r="Y7" s="78">
        <v>5</v>
      </c>
      <c r="Z7" s="78">
        <v>5</v>
      </c>
      <c r="AA7" s="78">
        <v>5</v>
      </c>
      <c r="AB7" s="78">
        <v>5</v>
      </c>
      <c r="AC7" s="78">
        <v>5</v>
      </c>
      <c r="AD7" s="78">
        <v>5</v>
      </c>
      <c r="AE7" s="78">
        <v>5</v>
      </c>
      <c r="AF7" s="78">
        <v>5</v>
      </c>
      <c r="AG7" s="78">
        <v>5</v>
      </c>
      <c r="AH7" s="78">
        <v>5</v>
      </c>
      <c r="AI7" s="78">
        <v>5</v>
      </c>
      <c r="AJ7" s="78">
        <v>5</v>
      </c>
      <c r="AK7" s="78">
        <v>5</v>
      </c>
      <c r="AL7" s="78">
        <v>5</v>
      </c>
      <c r="AM7" s="78">
        <v>5</v>
      </c>
      <c r="AN7" s="78">
        <v>5</v>
      </c>
      <c r="AO7" s="78">
        <v>5</v>
      </c>
      <c r="AP7" s="78">
        <v>5</v>
      </c>
      <c r="AQ7" s="78">
        <v>5</v>
      </c>
      <c r="AR7" s="78">
        <v>5</v>
      </c>
      <c r="AS7" s="78">
        <v>5</v>
      </c>
      <c r="AT7" s="78">
        <v>5</v>
      </c>
      <c r="AU7" s="78">
        <v>5</v>
      </c>
      <c r="AV7" s="78">
        <v>5</v>
      </c>
      <c r="AW7" s="78">
        <v>5</v>
      </c>
      <c r="AX7" s="78">
        <v>5</v>
      </c>
      <c r="AY7" s="78">
        <v>5</v>
      </c>
      <c r="AZ7" s="78">
        <v>5</v>
      </c>
      <c r="BA7" s="78">
        <v>5</v>
      </c>
      <c r="BB7" s="78">
        <v>5</v>
      </c>
      <c r="BC7" s="76">
        <v>210</v>
      </c>
      <c r="BD7" s="78">
        <v>5</v>
      </c>
      <c r="BE7" s="77">
        <f t="shared" si="1"/>
        <v>0.13862943611198905</v>
      </c>
      <c r="BF7" s="79">
        <f t="shared" si="0"/>
        <v>1.0709157153701103</v>
      </c>
      <c r="BG7" s="78">
        <v>5</v>
      </c>
    </row>
    <row r="8" spans="1:59">
      <c r="A8" s="75" t="s">
        <v>15</v>
      </c>
      <c r="B8" s="76" t="s">
        <v>8</v>
      </c>
      <c r="C8" s="76"/>
      <c r="D8" s="76" t="s">
        <v>277</v>
      </c>
      <c r="E8" s="76"/>
      <c r="F8" s="76"/>
      <c r="G8" s="77">
        <v>0.1</v>
      </c>
      <c r="H8" s="77">
        <v>0.1</v>
      </c>
      <c r="I8" s="78">
        <v>5</v>
      </c>
      <c r="J8" s="78">
        <v>5</v>
      </c>
      <c r="K8" s="78">
        <v>5</v>
      </c>
      <c r="L8" s="78">
        <v>5</v>
      </c>
      <c r="M8" s="78">
        <v>5</v>
      </c>
      <c r="N8" s="78">
        <v>5</v>
      </c>
      <c r="O8" s="78">
        <v>5</v>
      </c>
      <c r="P8" s="78">
        <v>5</v>
      </c>
      <c r="Q8" s="78">
        <v>5</v>
      </c>
      <c r="R8" s="78">
        <v>5</v>
      </c>
      <c r="S8" s="78">
        <v>5</v>
      </c>
      <c r="T8" s="78">
        <v>5</v>
      </c>
      <c r="U8" s="78">
        <v>5</v>
      </c>
      <c r="V8" s="78">
        <v>5</v>
      </c>
      <c r="W8" s="78">
        <v>5</v>
      </c>
      <c r="X8" s="78">
        <v>5</v>
      </c>
      <c r="Y8" s="78">
        <v>5</v>
      </c>
      <c r="Z8" s="78">
        <v>5</v>
      </c>
      <c r="AA8" s="78">
        <v>5</v>
      </c>
      <c r="AB8" s="78">
        <v>5</v>
      </c>
      <c r="AC8" s="78">
        <v>5</v>
      </c>
      <c r="AD8" s="78">
        <v>5</v>
      </c>
      <c r="AE8" s="78">
        <v>5</v>
      </c>
      <c r="AF8" s="78">
        <v>5</v>
      </c>
      <c r="AG8" s="78">
        <v>5</v>
      </c>
      <c r="AH8" s="78">
        <v>5</v>
      </c>
      <c r="AI8" s="78">
        <v>5</v>
      </c>
      <c r="AJ8" s="78">
        <v>5</v>
      </c>
      <c r="AK8" s="78">
        <v>5</v>
      </c>
      <c r="AL8" s="78">
        <v>5</v>
      </c>
      <c r="AM8" s="78">
        <v>5</v>
      </c>
      <c r="AN8" s="78">
        <v>5</v>
      </c>
      <c r="AO8" s="78">
        <v>5</v>
      </c>
      <c r="AP8" s="78">
        <v>5</v>
      </c>
      <c r="AQ8" s="78">
        <v>5</v>
      </c>
      <c r="AR8" s="78">
        <v>5</v>
      </c>
      <c r="AS8" s="78">
        <v>5</v>
      </c>
      <c r="AT8" s="78">
        <v>5</v>
      </c>
      <c r="AU8" s="78">
        <v>5</v>
      </c>
      <c r="AV8" s="78">
        <v>5</v>
      </c>
      <c r="AW8" s="78">
        <v>5</v>
      </c>
      <c r="AX8" s="78">
        <v>5</v>
      </c>
      <c r="AY8" s="78">
        <v>5</v>
      </c>
      <c r="AZ8" s="78">
        <v>5</v>
      </c>
      <c r="BA8" s="78">
        <v>5</v>
      </c>
      <c r="BB8" s="78">
        <v>5</v>
      </c>
      <c r="BC8" s="76">
        <v>213</v>
      </c>
      <c r="BD8" s="78">
        <v>5</v>
      </c>
      <c r="BE8" s="77">
        <f t="shared" si="1"/>
        <v>0.13862943611198905</v>
      </c>
      <c r="BF8" s="79">
        <f t="shared" si="0"/>
        <v>1.0709157153701103</v>
      </c>
      <c r="BG8" s="78">
        <v>5</v>
      </c>
    </row>
    <row r="9" spans="1:59">
      <c r="A9" s="75" t="s">
        <v>16</v>
      </c>
      <c r="B9" s="85" t="s">
        <v>8</v>
      </c>
      <c r="C9" s="76"/>
      <c r="D9" s="76" t="s">
        <v>277</v>
      </c>
      <c r="E9" s="76"/>
      <c r="F9" s="76"/>
      <c r="G9" s="77">
        <v>0.1</v>
      </c>
      <c r="H9" s="77">
        <v>0.1</v>
      </c>
      <c r="I9" s="78">
        <v>5</v>
      </c>
      <c r="J9" s="78">
        <v>5</v>
      </c>
      <c r="K9" s="78">
        <v>5</v>
      </c>
      <c r="L9" s="78">
        <v>5</v>
      </c>
      <c r="M9" s="78">
        <v>5</v>
      </c>
      <c r="N9" s="78">
        <v>5</v>
      </c>
      <c r="O9" s="78">
        <v>5</v>
      </c>
      <c r="P9" s="78">
        <v>5</v>
      </c>
      <c r="Q9" s="78">
        <v>5</v>
      </c>
      <c r="R9" s="78">
        <v>5</v>
      </c>
      <c r="S9" s="78">
        <v>5</v>
      </c>
      <c r="T9" s="78">
        <v>5</v>
      </c>
      <c r="U9" s="78">
        <v>5</v>
      </c>
      <c r="V9" s="78">
        <v>5</v>
      </c>
      <c r="W9" s="78">
        <v>5</v>
      </c>
      <c r="X9" s="78">
        <v>5</v>
      </c>
      <c r="Y9" s="78">
        <v>5</v>
      </c>
      <c r="Z9" s="78">
        <v>5</v>
      </c>
      <c r="AA9" s="78">
        <v>5</v>
      </c>
      <c r="AB9" s="78">
        <v>5</v>
      </c>
      <c r="AC9" s="78">
        <v>5</v>
      </c>
      <c r="AD9" s="78">
        <v>5</v>
      </c>
      <c r="AE9" s="78">
        <v>5</v>
      </c>
      <c r="AF9" s="78">
        <v>5</v>
      </c>
      <c r="AG9" s="78">
        <v>5</v>
      </c>
      <c r="AH9" s="78">
        <v>5</v>
      </c>
      <c r="AI9" s="78">
        <v>5</v>
      </c>
      <c r="AJ9" s="78">
        <v>5</v>
      </c>
      <c r="AK9" s="78">
        <v>5</v>
      </c>
      <c r="AL9" s="78">
        <v>5</v>
      </c>
      <c r="AM9" s="78">
        <v>5</v>
      </c>
      <c r="AN9" s="78">
        <v>5</v>
      </c>
      <c r="AO9" s="78">
        <v>5</v>
      </c>
      <c r="AP9" s="78">
        <v>5</v>
      </c>
      <c r="AQ9" s="78">
        <v>5</v>
      </c>
      <c r="AR9" s="78">
        <v>5</v>
      </c>
      <c r="AS9" s="78">
        <v>5</v>
      </c>
      <c r="AT9" s="78">
        <v>5</v>
      </c>
      <c r="AU9" s="78">
        <v>5</v>
      </c>
      <c r="AV9" s="78">
        <v>5</v>
      </c>
      <c r="AW9" s="78">
        <v>5</v>
      </c>
      <c r="AX9" s="78">
        <v>5</v>
      </c>
      <c r="AY9" s="78">
        <v>5</v>
      </c>
      <c r="AZ9" s="78">
        <v>5</v>
      </c>
      <c r="BA9" s="78">
        <v>5</v>
      </c>
      <c r="BB9" s="78">
        <v>5</v>
      </c>
      <c r="BC9" s="76">
        <v>214</v>
      </c>
      <c r="BD9" s="78">
        <v>5</v>
      </c>
      <c r="BE9" s="77">
        <f t="shared" si="1"/>
        <v>0.13862943611198905</v>
      </c>
      <c r="BF9" s="79">
        <f t="shared" si="0"/>
        <v>1.0709157153701103</v>
      </c>
      <c r="BG9" s="78">
        <v>5</v>
      </c>
    </row>
    <row r="10" spans="1:59">
      <c r="A10" s="82" t="s">
        <v>17</v>
      </c>
      <c r="B10" s="76" t="s">
        <v>10</v>
      </c>
      <c r="C10" s="76"/>
      <c r="D10" s="76" t="s">
        <v>277</v>
      </c>
      <c r="E10" s="76"/>
      <c r="F10" s="76"/>
      <c r="G10" s="77">
        <v>1</v>
      </c>
      <c r="H10" s="77">
        <v>0.02</v>
      </c>
      <c r="I10" s="78">
        <v>5</v>
      </c>
      <c r="J10" s="78">
        <v>5</v>
      </c>
      <c r="K10" s="78">
        <v>5</v>
      </c>
      <c r="L10" s="78">
        <v>5</v>
      </c>
      <c r="M10" s="78">
        <v>5</v>
      </c>
      <c r="N10" s="78">
        <v>5</v>
      </c>
      <c r="O10" s="78">
        <v>5</v>
      </c>
      <c r="P10" s="78">
        <v>5</v>
      </c>
      <c r="Q10" s="78">
        <v>5</v>
      </c>
      <c r="R10" s="78">
        <v>5</v>
      </c>
      <c r="S10" s="78">
        <v>5</v>
      </c>
      <c r="T10" s="78">
        <v>5</v>
      </c>
      <c r="U10" s="78">
        <v>5</v>
      </c>
      <c r="V10" s="78">
        <v>5</v>
      </c>
      <c r="W10" s="78">
        <v>5</v>
      </c>
      <c r="X10" s="78">
        <v>5</v>
      </c>
      <c r="Y10" s="78">
        <v>5</v>
      </c>
      <c r="Z10" s="78">
        <v>5</v>
      </c>
      <c r="AA10" s="78">
        <v>5</v>
      </c>
      <c r="AB10" s="78">
        <v>5</v>
      </c>
      <c r="AC10" s="78">
        <v>5</v>
      </c>
      <c r="AD10" s="78">
        <v>5</v>
      </c>
      <c r="AE10" s="78">
        <v>5</v>
      </c>
      <c r="AF10" s="78">
        <v>5</v>
      </c>
      <c r="AG10" s="78">
        <v>5</v>
      </c>
      <c r="AH10" s="78">
        <v>5</v>
      </c>
      <c r="AI10" s="78">
        <v>5</v>
      </c>
      <c r="AJ10" s="78">
        <v>5</v>
      </c>
      <c r="AK10" s="78">
        <v>5</v>
      </c>
      <c r="AL10" s="78">
        <v>5</v>
      </c>
      <c r="AM10" s="78">
        <v>5</v>
      </c>
      <c r="AN10" s="78">
        <v>5</v>
      </c>
      <c r="AO10" s="78">
        <v>5</v>
      </c>
      <c r="AP10" s="78">
        <v>5</v>
      </c>
      <c r="AQ10" s="78">
        <v>5</v>
      </c>
      <c r="AR10" s="78">
        <v>5</v>
      </c>
      <c r="AS10" s="78">
        <v>5</v>
      </c>
      <c r="AT10" s="78">
        <v>5</v>
      </c>
      <c r="AU10" s="78">
        <v>5</v>
      </c>
      <c r="AV10" s="78">
        <v>5</v>
      </c>
      <c r="AW10" s="78">
        <v>5</v>
      </c>
      <c r="AX10" s="78">
        <v>5</v>
      </c>
      <c r="AY10" s="78">
        <v>5</v>
      </c>
      <c r="AZ10" s="78">
        <v>5</v>
      </c>
      <c r="BA10" s="78">
        <v>5</v>
      </c>
      <c r="BB10" s="78">
        <v>5</v>
      </c>
      <c r="BC10" s="76">
        <v>137</v>
      </c>
      <c r="BD10" s="78">
        <v>5</v>
      </c>
      <c r="BE10" s="77">
        <f t="shared" si="1"/>
        <v>0.13862943611198905</v>
      </c>
      <c r="BF10" s="79">
        <f t="shared" si="0"/>
        <v>1.0709157153701103</v>
      </c>
      <c r="BG10" s="78">
        <v>5</v>
      </c>
    </row>
    <row r="11" spans="1:59">
      <c r="A11" s="75" t="s">
        <v>18</v>
      </c>
      <c r="B11" s="76" t="s">
        <v>8</v>
      </c>
      <c r="C11" s="76"/>
      <c r="D11" s="76" t="s">
        <v>278</v>
      </c>
      <c r="E11" s="76"/>
      <c r="F11" s="76"/>
      <c r="G11" s="77"/>
      <c r="H11" s="77">
        <v>0</v>
      </c>
      <c r="I11" s="78">
        <v>5</v>
      </c>
      <c r="J11" s="78">
        <v>5</v>
      </c>
      <c r="K11" s="78">
        <v>5</v>
      </c>
      <c r="L11" s="78">
        <v>5</v>
      </c>
      <c r="M11" s="78">
        <v>5</v>
      </c>
      <c r="N11" s="78">
        <v>5</v>
      </c>
      <c r="O11" s="78">
        <v>5</v>
      </c>
      <c r="P11" s="78">
        <v>5</v>
      </c>
      <c r="Q11" s="78">
        <v>5</v>
      </c>
      <c r="R11" s="78">
        <v>5</v>
      </c>
      <c r="S11" s="78">
        <v>5</v>
      </c>
      <c r="T11" s="78">
        <v>5</v>
      </c>
      <c r="U11" s="78">
        <v>5</v>
      </c>
      <c r="V11" s="78">
        <v>5</v>
      </c>
      <c r="W11" s="78">
        <v>5</v>
      </c>
      <c r="X11" s="78">
        <v>5</v>
      </c>
      <c r="Y11" s="78">
        <v>5</v>
      </c>
      <c r="Z11" s="78">
        <v>5</v>
      </c>
      <c r="AA11" s="78">
        <v>5</v>
      </c>
      <c r="AB11" s="78">
        <v>5</v>
      </c>
      <c r="AC11" s="78">
        <v>5</v>
      </c>
      <c r="AD11" s="78">
        <v>5</v>
      </c>
      <c r="AE11" s="78">
        <v>5</v>
      </c>
      <c r="AF11" s="78">
        <v>5</v>
      </c>
      <c r="AG11" s="78">
        <v>5</v>
      </c>
      <c r="AH11" s="78">
        <v>5</v>
      </c>
      <c r="AI11" s="78">
        <v>5</v>
      </c>
      <c r="AJ11" s="78">
        <v>5</v>
      </c>
      <c r="AK11" s="78">
        <v>5</v>
      </c>
      <c r="AL11" s="78">
        <v>5</v>
      </c>
      <c r="AM11" s="78">
        <v>5</v>
      </c>
      <c r="AN11" s="78">
        <v>5</v>
      </c>
      <c r="AO11" s="78">
        <v>5</v>
      </c>
      <c r="AP11" s="78">
        <v>5</v>
      </c>
      <c r="AQ11" s="78">
        <v>5</v>
      </c>
      <c r="AR11" s="78">
        <v>5</v>
      </c>
      <c r="AS11" s="78">
        <v>5</v>
      </c>
      <c r="AT11" s="78">
        <v>5</v>
      </c>
      <c r="AU11" s="78">
        <v>5</v>
      </c>
      <c r="AV11" s="78">
        <v>5</v>
      </c>
      <c r="AW11" s="78">
        <v>5</v>
      </c>
      <c r="AX11" s="78">
        <v>5</v>
      </c>
      <c r="AY11" s="78">
        <v>5</v>
      </c>
      <c r="AZ11" s="78">
        <v>5</v>
      </c>
      <c r="BA11" s="78">
        <v>5</v>
      </c>
      <c r="BB11" s="78">
        <v>5</v>
      </c>
      <c r="BC11" s="76">
        <v>221</v>
      </c>
      <c r="BD11" s="78">
        <v>5</v>
      </c>
      <c r="BE11" s="77">
        <f t="shared" si="1"/>
        <v>0.13862943611198905</v>
      </c>
      <c r="BF11" s="79">
        <f t="shared" ref="BF11:BF12" si="2">IFERROR((t_com*BE11)/(1-EXP(-BE11*t_com)),".")</f>
        <v>1.0709157153701103</v>
      </c>
      <c r="BG11" s="78">
        <v>5</v>
      </c>
    </row>
    <row r="12" spans="1:59">
      <c r="A12" s="75" t="s">
        <v>19</v>
      </c>
      <c r="B12" s="85" t="s">
        <v>8</v>
      </c>
      <c r="C12" s="76"/>
      <c r="D12" s="76" t="s">
        <v>278</v>
      </c>
      <c r="E12" s="76"/>
      <c r="F12" s="76"/>
      <c r="G12" s="77"/>
      <c r="H12" s="77">
        <v>0</v>
      </c>
      <c r="I12" s="78">
        <v>5</v>
      </c>
      <c r="J12" s="78">
        <v>5</v>
      </c>
      <c r="K12" s="78">
        <v>5</v>
      </c>
      <c r="L12" s="78">
        <v>5</v>
      </c>
      <c r="M12" s="78">
        <v>5</v>
      </c>
      <c r="N12" s="78">
        <v>5</v>
      </c>
      <c r="O12" s="78">
        <v>5</v>
      </c>
      <c r="P12" s="78">
        <v>5</v>
      </c>
      <c r="Q12" s="78">
        <v>5</v>
      </c>
      <c r="R12" s="78">
        <v>5</v>
      </c>
      <c r="S12" s="78">
        <v>5</v>
      </c>
      <c r="T12" s="78">
        <v>5</v>
      </c>
      <c r="U12" s="78">
        <v>5</v>
      </c>
      <c r="V12" s="78">
        <v>5</v>
      </c>
      <c r="W12" s="78">
        <v>5</v>
      </c>
      <c r="X12" s="78">
        <v>5</v>
      </c>
      <c r="Y12" s="78">
        <v>5</v>
      </c>
      <c r="Z12" s="78">
        <v>5</v>
      </c>
      <c r="AA12" s="78">
        <v>5</v>
      </c>
      <c r="AB12" s="78">
        <v>5</v>
      </c>
      <c r="AC12" s="78">
        <v>5</v>
      </c>
      <c r="AD12" s="78">
        <v>5</v>
      </c>
      <c r="AE12" s="78">
        <v>5</v>
      </c>
      <c r="AF12" s="78">
        <v>5</v>
      </c>
      <c r="AG12" s="78">
        <v>5</v>
      </c>
      <c r="AH12" s="78">
        <v>5</v>
      </c>
      <c r="AI12" s="78">
        <v>5</v>
      </c>
      <c r="AJ12" s="78">
        <v>5</v>
      </c>
      <c r="AK12" s="78">
        <v>5</v>
      </c>
      <c r="AL12" s="78">
        <v>5</v>
      </c>
      <c r="AM12" s="78">
        <v>5</v>
      </c>
      <c r="AN12" s="78">
        <v>5</v>
      </c>
      <c r="AO12" s="78">
        <v>5</v>
      </c>
      <c r="AP12" s="78">
        <v>5</v>
      </c>
      <c r="AQ12" s="78">
        <v>5</v>
      </c>
      <c r="AR12" s="78">
        <v>5</v>
      </c>
      <c r="AS12" s="78">
        <v>5</v>
      </c>
      <c r="AT12" s="78">
        <v>5</v>
      </c>
      <c r="AU12" s="78">
        <v>5</v>
      </c>
      <c r="AV12" s="78">
        <v>5</v>
      </c>
      <c r="AW12" s="78">
        <v>5</v>
      </c>
      <c r="AX12" s="78">
        <v>5</v>
      </c>
      <c r="AY12" s="78">
        <v>5</v>
      </c>
      <c r="AZ12" s="78">
        <v>5</v>
      </c>
      <c r="BA12" s="78">
        <v>5</v>
      </c>
      <c r="BB12" s="78">
        <v>5</v>
      </c>
      <c r="BC12" s="76">
        <v>206</v>
      </c>
      <c r="BD12" s="78">
        <v>5</v>
      </c>
      <c r="BE12" s="77">
        <f t="shared" si="1"/>
        <v>0.13862943611198905</v>
      </c>
      <c r="BF12" s="79">
        <f t="shared" si="2"/>
        <v>1.0709157153701103</v>
      </c>
      <c r="BG12" s="78">
        <v>5</v>
      </c>
    </row>
    <row r="13" spans="1:59">
      <c r="A13" s="75" t="s">
        <v>20</v>
      </c>
      <c r="B13" s="76" t="s">
        <v>8</v>
      </c>
      <c r="C13" s="76"/>
      <c r="D13" s="76" t="s">
        <v>277</v>
      </c>
      <c r="E13" s="76"/>
      <c r="F13" s="76"/>
      <c r="G13" s="77">
        <v>5.0000000000000001E-3</v>
      </c>
      <c r="H13" s="77">
        <v>5.0000000000000001E-3</v>
      </c>
      <c r="I13" s="78">
        <v>5</v>
      </c>
      <c r="J13" s="78">
        <v>5</v>
      </c>
      <c r="K13" s="78">
        <v>5</v>
      </c>
      <c r="L13" s="78">
        <v>5</v>
      </c>
      <c r="M13" s="78">
        <v>5</v>
      </c>
      <c r="N13" s="78">
        <v>5</v>
      </c>
      <c r="O13" s="78">
        <v>5</v>
      </c>
      <c r="P13" s="78">
        <v>5</v>
      </c>
      <c r="Q13" s="78">
        <v>5</v>
      </c>
      <c r="R13" s="78">
        <v>5</v>
      </c>
      <c r="S13" s="78">
        <v>5</v>
      </c>
      <c r="T13" s="78">
        <v>5</v>
      </c>
      <c r="U13" s="78">
        <v>5</v>
      </c>
      <c r="V13" s="78">
        <v>5</v>
      </c>
      <c r="W13" s="78">
        <v>5</v>
      </c>
      <c r="X13" s="78">
        <v>5</v>
      </c>
      <c r="Y13" s="78">
        <v>5</v>
      </c>
      <c r="Z13" s="78">
        <v>5</v>
      </c>
      <c r="AA13" s="78">
        <v>5</v>
      </c>
      <c r="AB13" s="78">
        <v>5</v>
      </c>
      <c r="AC13" s="78">
        <v>5</v>
      </c>
      <c r="AD13" s="78">
        <v>5</v>
      </c>
      <c r="AE13" s="78">
        <v>5</v>
      </c>
      <c r="AF13" s="78">
        <v>5</v>
      </c>
      <c r="AG13" s="78">
        <v>5</v>
      </c>
      <c r="AH13" s="78">
        <v>5</v>
      </c>
      <c r="AI13" s="78">
        <v>5</v>
      </c>
      <c r="AJ13" s="78">
        <v>5</v>
      </c>
      <c r="AK13" s="78">
        <v>5</v>
      </c>
      <c r="AL13" s="78">
        <v>5</v>
      </c>
      <c r="AM13" s="78">
        <v>5</v>
      </c>
      <c r="AN13" s="78">
        <v>5</v>
      </c>
      <c r="AO13" s="78">
        <v>5</v>
      </c>
      <c r="AP13" s="78">
        <v>5</v>
      </c>
      <c r="AQ13" s="78">
        <v>5</v>
      </c>
      <c r="AR13" s="78">
        <v>5</v>
      </c>
      <c r="AS13" s="78">
        <v>5</v>
      </c>
      <c r="AT13" s="78">
        <v>5</v>
      </c>
      <c r="AU13" s="78">
        <v>5</v>
      </c>
      <c r="AV13" s="78">
        <v>5</v>
      </c>
      <c r="AW13" s="78">
        <v>5</v>
      </c>
      <c r="AX13" s="78">
        <v>5</v>
      </c>
      <c r="AY13" s="78">
        <v>5</v>
      </c>
      <c r="AZ13" s="78">
        <v>5</v>
      </c>
      <c r="BA13" s="78">
        <v>5</v>
      </c>
      <c r="BB13" s="78">
        <v>5</v>
      </c>
      <c r="BC13" s="76">
        <v>237</v>
      </c>
      <c r="BD13" s="78">
        <v>5</v>
      </c>
      <c r="BE13" s="77">
        <f t="shared" si="1"/>
        <v>0.13862943611198905</v>
      </c>
      <c r="BF13" s="79">
        <f t="shared" ref="BF13:BF24" si="3">IFERROR((t_com*BE13)/(1-EXP(-BE13*t_com)),".")</f>
        <v>1.0709157153701103</v>
      </c>
      <c r="BG13" s="78">
        <v>5</v>
      </c>
    </row>
    <row r="14" spans="1:59">
      <c r="A14" s="75" t="s">
        <v>21</v>
      </c>
      <c r="B14" s="76" t="s">
        <v>8</v>
      </c>
      <c r="C14" s="76"/>
      <c r="D14" s="76" t="s">
        <v>277</v>
      </c>
      <c r="E14" s="76"/>
      <c r="F14" s="76"/>
      <c r="G14" s="77">
        <v>5.0000000000000001E-3</v>
      </c>
      <c r="H14" s="77">
        <v>5.0000000000000001E-3</v>
      </c>
      <c r="I14" s="78">
        <v>5</v>
      </c>
      <c r="J14" s="78">
        <v>5</v>
      </c>
      <c r="K14" s="78">
        <v>5</v>
      </c>
      <c r="L14" s="78">
        <v>5</v>
      </c>
      <c r="M14" s="78">
        <v>5</v>
      </c>
      <c r="N14" s="78">
        <v>5</v>
      </c>
      <c r="O14" s="78">
        <v>5</v>
      </c>
      <c r="P14" s="78">
        <v>5</v>
      </c>
      <c r="Q14" s="78">
        <v>5</v>
      </c>
      <c r="R14" s="78">
        <v>5</v>
      </c>
      <c r="S14" s="78">
        <v>5</v>
      </c>
      <c r="T14" s="78">
        <v>5</v>
      </c>
      <c r="U14" s="78">
        <v>5</v>
      </c>
      <c r="V14" s="78">
        <v>5</v>
      </c>
      <c r="W14" s="78">
        <v>5</v>
      </c>
      <c r="X14" s="78">
        <v>5</v>
      </c>
      <c r="Y14" s="78">
        <v>5</v>
      </c>
      <c r="Z14" s="78">
        <v>5</v>
      </c>
      <c r="AA14" s="78">
        <v>5</v>
      </c>
      <c r="AB14" s="78">
        <v>5</v>
      </c>
      <c r="AC14" s="78">
        <v>5</v>
      </c>
      <c r="AD14" s="78">
        <v>5</v>
      </c>
      <c r="AE14" s="78">
        <v>5</v>
      </c>
      <c r="AF14" s="78">
        <v>5</v>
      </c>
      <c r="AG14" s="78">
        <v>5</v>
      </c>
      <c r="AH14" s="78">
        <v>5</v>
      </c>
      <c r="AI14" s="78">
        <v>5</v>
      </c>
      <c r="AJ14" s="78">
        <v>5</v>
      </c>
      <c r="AK14" s="78">
        <v>5</v>
      </c>
      <c r="AL14" s="78">
        <v>5</v>
      </c>
      <c r="AM14" s="78">
        <v>5</v>
      </c>
      <c r="AN14" s="78">
        <v>5</v>
      </c>
      <c r="AO14" s="78">
        <v>5</v>
      </c>
      <c r="AP14" s="78">
        <v>5</v>
      </c>
      <c r="AQ14" s="78">
        <v>5</v>
      </c>
      <c r="AR14" s="78">
        <v>5</v>
      </c>
      <c r="AS14" s="78">
        <v>5</v>
      </c>
      <c r="AT14" s="78">
        <v>5</v>
      </c>
      <c r="AU14" s="78">
        <v>5</v>
      </c>
      <c r="AV14" s="78">
        <v>5</v>
      </c>
      <c r="AW14" s="78">
        <v>5</v>
      </c>
      <c r="AX14" s="78">
        <v>5</v>
      </c>
      <c r="AY14" s="78">
        <v>5</v>
      </c>
      <c r="AZ14" s="78">
        <v>5</v>
      </c>
      <c r="BA14" s="78">
        <v>5</v>
      </c>
      <c r="BB14" s="78">
        <v>5</v>
      </c>
      <c r="BC14" s="76">
        <v>233</v>
      </c>
      <c r="BD14" s="78">
        <v>5</v>
      </c>
      <c r="BE14" s="77">
        <f t="shared" si="1"/>
        <v>0.13862943611198905</v>
      </c>
      <c r="BF14" s="79">
        <f t="shared" si="3"/>
        <v>1.0709157153701103</v>
      </c>
      <c r="BG14" s="78">
        <v>5</v>
      </c>
    </row>
    <row r="15" spans="1:59">
      <c r="A15" s="75" t="s">
        <v>22</v>
      </c>
      <c r="B15" s="76" t="s">
        <v>8</v>
      </c>
      <c r="C15" s="76"/>
      <c r="D15" s="76" t="s">
        <v>277</v>
      </c>
      <c r="E15" s="76"/>
      <c r="F15" s="76"/>
      <c r="G15" s="77">
        <v>0.6</v>
      </c>
      <c r="H15" s="77">
        <v>0.02</v>
      </c>
      <c r="I15" s="78">
        <v>5</v>
      </c>
      <c r="J15" s="78">
        <v>5</v>
      </c>
      <c r="K15" s="78">
        <v>5</v>
      </c>
      <c r="L15" s="78">
        <v>5</v>
      </c>
      <c r="M15" s="78">
        <v>5</v>
      </c>
      <c r="N15" s="78">
        <v>5</v>
      </c>
      <c r="O15" s="78">
        <v>5</v>
      </c>
      <c r="P15" s="78">
        <v>5</v>
      </c>
      <c r="Q15" s="78">
        <v>5</v>
      </c>
      <c r="R15" s="78">
        <v>5</v>
      </c>
      <c r="S15" s="78">
        <v>5</v>
      </c>
      <c r="T15" s="78">
        <v>5</v>
      </c>
      <c r="U15" s="78">
        <v>5</v>
      </c>
      <c r="V15" s="78">
        <v>5</v>
      </c>
      <c r="W15" s="78">
        <v>5</v>
      </c>
      <c r="X15" s="78">
        <v>5</v>
      </c>
      <c r="Y15" s="78">
        <v>5</v>
      </c>
      <c r="Z15" s="78">
        <v>5</v>
      </c>
      <c r="AA15" s="78">
        <v>5</v>
      </c>
      <c r="AB15" s="78">
        <v>5</v>
      </c>
      <c r="AC15" s="78">
        <v>5</v>
      </c>
      <c r="AD15" s="78">
        <v>5</v>
      </c>
      <c r="AE15" s="78">
        <v>5</v>
      </c>
      <c r="AF15" s="78">
        <v>5</v>
      </c>
      <c r="AG15" s="78">
        <v>5</v>
      </c>
      <c r="AH15" s="78">
        <v>5</v>
      </c>
      <c r="AI15" s="78">
        <v>5</v>
      </c>
      <c r="AJ15" s="78">
        <v>5</v>
      </c>
      <c r="AK15" s="78">
        <v>5</v>
      </c>
      <c r="AL15" s="78">
        <v>5</v>
      </c>
      <c r="AM15" s="78">
        <v>5</v>
      </c>
      <c r="AN15" s="78">
        <v>5</v>
      </c>
      <c r="AO15" s="78">
        <v>5</v>
      </c>
      <c r="AP15" s="78">
        <v>5</v>
      </c>
      <c r="AQ15" s="78">
        <v>5</v>
      </c>
      <c r="AR15" s="78">
        <v>5</v>
      </c>
      <c r="AS15" s="78">
        <v>5</v>
      </c>
      <c r="AT15" s="78">
        <v>5</v>
      </c>
      <c r="AU15" s="78">
        <v>5</v>
      </c>
      <c r="AV15" s="78">
        <v>5</v>
      </c>
      <c r="AW15" s="78">
        <v>5</v>
      </c>
      <c r="AX15" s="78">
        <v>5</v>
      </c>
      <c r="AY15" s="78">
        <v>5</v>
      </c>
      <c r="AZ15" s="78">
        <v>5</v>
      </c>
      <c r="BA15" s="78">
        <v>5</v>
      </c>
      <c r="BB15" s="78">
        <v>5</v>
      </c>
      <c r="BC15" s="76">
        <v>209</v>
      </c>
      <c r="BD15" s="78">
        <v>5</v>
      </c>
      <c r="BE15" s="77">
        <f t="shared" si="1"/>
        <v>0.13862943611198905</v>
      </c>
      <c r="BF15" s="79">
        <f t="shared" si="3"/>
        <v>1.0709157153701103</v>
      </c>
      <c r="BG15" s="78">
        <v>5</v>
      </c>
    </row>
    <row r="16" spans="1:59">
      <c r="A16" s="82" t="s">
        <v>23</v>
      </c>
      <c r="B16" s="85" t="s">
        <v>8</v>
      </c>
      <c r="C16" s="76"/>
      <c r="D16" s="76" t="s">
        <v>277</v>
      </c>
      <c r="E16" s="76"/>
      <c r="F16" s="76"/>
      <c r="G16" s="77">
        <v>0.6</v>
      </c>
      <c r="H16" s="77">
        <v>0.02</v>
      </c>
      <c r="I16" s="78">
        <v>5</v>
      </c>
      <c r="J16" s="78">
        <v>5</v>
      </c>
      <c r="K16" s="78">
        <v>5</v>
      </c>
      <c r="L16" s="78">
        <v>5</v>
      </c>
      <c r="M16" s="78">
        <v>5</v>
      </c>
      <c r="N16" s="78">
        <v>5</v>
      </c>
      <c r="O16" s="78">
        <v>5</v>
      </c>
      <c r="P16" s="78">
        <v>5</v>
      </c>
      <c r="Q16" s="78">
        <v>5</v>
      </c>
      <c r="R16" s="78">
        <v>5</v>
      </c>
      <c r="S16" s="78">
        <v>5</v>
      </c>
      <c r="T16" s="78">
        <v>5</v>
      </c>
      <c r="U16" s="78">
        <v>5</v>
      </c>
      <c r="V16" s="78">
        <v>5</v>
      </c>
      <c r="W16" s="78">
        <v>5</v>
      </c>
      <c r="X16" s="78">
        <v>5</v>
      </c>
      <c r="Y16" s="78">
        <v>5</v>
      </c>
      <c r="Z16" s="78">
        <v>5</v>
      </c>
      <c r="AA16" s="78">
        <v>5</v>
      </c>
      <c r="AB16" s="78">
        <v>5</v>
      </c>
      <c r="AC16" s="78">
        <v>5</v>
      </c>
      <c r="AD16" s="78">
        <v>5</v>
      </c>
      <c r="AE16" s="78">
        <v>5</v>
      </c>
      <c r="AF16" s="78">
        <v>5</v>
      </c>
      <c r="AG16" s="78">
        <v>5</v>
      </c>
      <c r="AH16" s="78">
        <v>5</v>
      </c>
      <c r="AI16" s="78">
        <v>5</v>
      </c>
      <c r="AJ16" s="78">
        <v>5</v>
      </c>
      <c r="AK16" s="78">
        <v>5</v>
      </c>
      <c r="AL16" s="78">
        <v>5</v>
      </c>
      <c r="AM16" s="78">
        <v>5</v>
      </c>
      <c r="AN16" s="78">
        <v>5</v>
      </c>
      <c r="AO16" s="78">
        <v>5</v>
      </c>
      <c r="AP16" s="78">
        <v>5</v>
      </c>
      <c r="AQ16" s="78">
        <v>5</v>
      </c>
      <c r="AR16" s="78">
        <v>5</v>
      </c>
      <c r="AS16" s="78">
        <v>5</v>
      </c>
      <c r="AT16" s="78">
        <v>5</v>
      </c>
      <c r="AU16" s="78">
        <v>5</v>
      </c>
      <c r="AV16" s="78">
        <v>5</v>
      </c>
      <c r="AW16" s="78">
        <v>5</v>
      </c>
      <c r="AX16" s="78">
        <v>5</v>
      </c>
      <c r="AY16" s="78">
        <v>5</v>
      </c>
      <c r="AZ16" s="78">
        <v>5</v>
      </c>
      <c r="BA16" s="78">
        <v>5</v>
      </c>
      <c r="BB16" s="78">
        <v>5</v>
      </c>
      <c r="BC16" s="76">
        <v>210</v>
      </c>
      <c r="BD16" s="78">
        <v>5</v>
      </c>
      <c r="BE16" s="77">
        <f t="shared" si="1"/>
        <v>0.13862943611198905</v>
      </c>
      <c r="BF16" s="79">
        <f t="shared" si="3"/>
        <v>1.0709157153701103</v>
      </c>
      <c r="BG16" s="78">
        <v>5</v>
      </c>
    </row>
    <row r="17" spans="1:59">
      <c r="A17" s="75" t="s">
        <v>24</v>
      </c>
      <c r="B17" s="85" t="s">
        <v>8</v>
      </c>
      <c r="C17" s="76"/>
      <c r="D17" s="76" t="s">
        <v>277</v>
      </c>
      <c r="E17" s="76"/>
      <c r="F17" s="76"/>
      <c r="G17" s="77">
        <v>0.6</v>
      </c>
      <c r="H17" s="77">
        <v>0.02</v>
      </c>
      <c r="I17" s="78">
        <v>5</v>
      </c>
      <c r="J17" s="78">
        <v>5</v>
      </c>
      <c r="K17" s="78">
        <v>5</v>
      </c>
      <c r="L17" s="78">
        <v>5</v>
      </c>
      <c r="M17" s="78">
        <v>5</v>
      </c>
      <c r="N17" s="78">
        <v>5</v>
      </c>
      <c r="O17" s="78">
        <v>5</v>
      </c>
      <c r="P17" s="78">
        <v>5</v>
      </c>
      <c r="Q17" s="78">
        <v>5</v>
      </c>
      <c r="R17" s="78">
        <v>5</v>
      </c>
      <c r="S17" s="78">
        <v>5</v>
      </c>
      <c r="T17" s="78">
        <v>5</v>
      </c>
      <c r="U17" s="78">
        <v>5</v>
      </c>
      <c r="V17" s="78">
        <v>5</v>
      </c>
      <c r="W17" s="78">
        <v>5</v>
      </c>
      <c r="X17" s="78">
        <v>5</v>
      </c>
      <c r="Y17" s="78">
        <v>5</v>
      </c>
      <c r="Z17" s="78">
        <v>5</v>
      </c>
      <c r="AA17" s="78">
        <v>5</v>
      </c>
      <c r="AB17" s="78">
        <v>5</v>
      </c>
      <c r="AC17" s="78">
        <v>5</v>
      </c>
      <c r="AD17" s="78">
        <v>5</v>
      </c>
      <c r="AE17" s="78">
        <v>5</v>
      </c>
      <c r="AF17" s="78">
        <v>5</v>
      </c>
      <c r="AG17" s="78">
        <v>5</v>
      </c>
      <c r="AH17" s="78">
        <v>5</v>
      </c>
      <c r="AI17" s="78">
        <v>5</v>
      </c>
      <c r="AJ17" s="78">
        <v>5</v>
      </c>
      <c r="AK17" s="78">
        <v>5</v>
      </c>
      <c r="AL17" s="78">
        <v>5</v>
      </c>
      <c r="AM17" s="78">
        <v>5</v>
      </c>
      <c r="AN17" s="78">
        <v>5</v>
      </c>
      <c r="AO17" s="78">
        <v>5</v>
      </c>
      <c r="AP17" s="78">
        <v>5</v>
      </c>
      <c r="AQ17" s="78">
        <v>5</v>
      </c>
      <c r="AR17" s="78">
        <v>5</v>
      </c>
      <c r="AS17" s="78">
        <v>5</v>
      </c>
      <c r="AT17" s="78">
        <v>5</v>
      </c>
      <c r="AU17" s="78">
        <v>5</v>
      </c>
      <c r="AV17" s="78">
        <v>5</v>
      </c>
      <c r="AW17" s="78">
        <v>5</v>
      </c>
      <c r="AX17" s="78">
        <v>5</v>
      </c>
      <c r="AY17" s="78">
        <v>5</v>
      </c>
      <c r="AZ17" s="78">
        <v>5</v>
      </c>
      <c r="BA17" s="78">
        <v>5</v>
      </c>
      <c r="BB17" s="78">
        <v>5</v>
      </c>
      <c r="BC17" s="76">
        <v>214</v>
      </c>
      <c r="BD17" s="78">
        <v>5</v>
      </c>
      <c r="BE17" s="77">
        <f t="shared" si="1"/>
        <v>0.13862943611198905</v>
      </c>
      <c r="BF17" s="79">
        <f t="shared" si="3"/>
        <v>1.0709157153701103</v>
      </c>
      <c r="BG17" s="78">
        <v>5</v>
      </c>
    </row>
    <row r="18" spans="1:59">
      <c r="A18" s="75" t="s">
        <v>25</v>
      </c>
      <c r="B18" s="85" t="s">
        <v>8</v>
      </c>
      <c r="C18" s="76"/>
      <c r="D18" s="76" t="s">
        <v>277</v>
      </c>
      <c r="E18" s="76" t="s">
        <v>280</v>
      </c>
      <c r="F18" s="76"/>
      <c r="G18" s="77">
        <v>1</v>
      </c>
      <c r="H18" s="77">
        <v>0.02</v>
      </c>
      <c r="I18" s="78">
        <v>5</v>
      </c>
      <c r="J18" s="78">
        <v>5</v>
      </c>
      <c r="K18" s="78">
        <v>5</v>
      </c>
      <c r="L18" s="78">
        <v>5</v>
      </c>
      <c r="M18" s="78">
        <v>5</v>
      </c>
      <c r="N18" s="78">
        <v>5</v>
      </c>
      <c r="O18" s="78">
        <v>5</v>
      </c>
      <c r="P18" s="78">
        <v>5</v>
      </c>
      <c r="Q18" s="78">
        <v>5</v>
      </c>
      <c r="R18" s="78">
        <v>5</v>
      </c>
      <c r="S18" s="78">
        <v>5</v>
      </c>
      <c r="T18" s="78">
        <v>5</v>
      </c>
      <c r="U18" s="78">
        <v>5</v>
      </c>
      <c r="V18" s="78">
        <v>5</v>
      </c>
      <c r="W18" s="78">
        <v>5</v>
      </c>
      <c r="X18" s="78">
        <v>5</v>
      </c>
      <c r="Y18" s="78">
        <v>5</v>
      </c>
      <c r="Z18" s="78">
        <v>5</v>
      </c>
      <c r="AA18" s="78">
        <v>5</v>
      </c>
      <c r="AB18" s="78">
        <v>5</v>
      </c>
      <c r="AC18" s="78">
        <v>5</v>
      </c>
      <c r="AD18" s="78">
        <v>5</v>
      </c>
      <c r="AE18" s="78">
        <v>5</v>
      </c>
      <c r="AF18" s="78">
        <v>5</v>
      </c>
      <c r="AG18" s="78">
        <v>5</v>
      </c>
      <c r="AH18" s="78">
        <v>5</v>
      </c>
      <c r="AI18" s="78">
        <v>5</v>
      </c>
      <c r="AJ18" s="78">
        <v>5</v>
      </c>
      <c r="AK18" s="78">
        <v>5</v>
      </c>
      <c r="AL18" s="78">
        <v>5</v>
      </c>
      <c r="AM18" s="78">
        <v>5</v>
      </c>
      <c r="AN18" s="78">
        <v>5</v>
      </c>
      <c r="AO18" s="78">
        <v>5</v>
      </c>
      <c r="AP18" s="78">
        <v>5</v>
      </c>
      <c r="AQ18" s="78">
        <v>5</v>
      </c>
      <c r="AR18" s="78">
        <v>5</v>
      </c>
      <c r="AS18" s="78">
        <v>5</v>
      </c>
      <c r="AT18" s="78">
        <v>5</v>
      </c>
      <c r="AU18" s="78">
        <v>5</v>
      </c>
      <c r="AV18" s="78">
        <v>5</v>
      </c>
      <c r="AW18" s="78">
        <v>5</v>
      </c>
      <c r="AX18" s="78">
        <v>5</v>
      </c>
      <c r="AY18" s="78">
        <v>5</v>
      </c>
      <c r="AZ18" s="78">
        <v>5</v>
      </c>
      <c r="BA18" s="78">
        <v>5</v>
      </c>
      <c r="BB18" s="78">
        <v>5</v>
      </c>
      <c r="BC18" s="76">
        <v>210</v>
      </c>
      <c r="BD18" s="78">
        <v>5</v>
      </c>
      <c r="BE18" s="77">
        <f t="shared" si="1"/>
        <v>0.13862943611198905</v>
      </c>
      <c r="BF18" s="79">
        <f t="shared" si="3"/>
        <v>1.0709157153701103</v>
      </c>
      <c r="BG18" s="78">
        <v>5</v>
      </c>
    </row>
    <row r="19" spans="1:59">
      <c r="A19" s="75" t="s">
        <v>26</v>
      </c>
      <c r="B19" s="76" t="s">
        <v>8</v>
      </c>
      <c r="C19" s="76"/>
      <c r="D19" s="76" t="s">
        <v>278</v>
      </c>
      <c r="E19" s="76"/>
      <c r="F19" s="76"/>
      <c r="G19" s="77"/>
      <c r="H19" s="77">
        <v>0</v>
      </c>
      <c r="I19" s="78">
        <v>5</v>
      </c>
      <c r="J19" s="78">
        <v>5</v>
      </c>
      <c r="K19" s="78">
        <v>5</v>
      </c>
      <c r="L19" s="78">
        <v>5</v>
      </c>
      <c r="M19" s="78">
        <v>5</v>
      </c>
      <c r="N19" s="78">
        <v>5</v>
      </c>
      <c r="O19" s="78">
        <v>5</v>
      </c>
      <c r="P19" s="78">
        <v>5</v>
      </c>
      <c r="Q19" s="78">
        <v>5</v>
      </c>
      <c r="R19" s="78">
        <v>5</v>
      </c>
      <c r="S19" s="78">
        <v>5</v>
      </c>
      <c r="T19" s="78">
        <v>5</v>
      </c>
      <c r="U19" s="78">
        <v>5</v>
      </c>
      <c r="V19" s="78">
        <v>5</v>
      </c>
      <c r="W19" s="78">
        <v>5</v>
      </c>
      <c r="X19" s="78">
        <v>5</v>
      </c>
      <c r="Y19" s="78">
        <v>5</v>
      </c>
      <c r="Z19" s="78">
        <v>5</v>
      </c>
      <c r="AA19" s="78">
        <v>5</v>
      </c>
      <c r="AB19" s="78">
        <v>5</v>
      </c>
      <c r="AC19" s="78">
        <v>5</v>
      </c>
      <c r="AD19" s="78">
        <v>5</v>
      </c>
      <c r="AE19" s="78">
        <v>5</v>
      </c>
      <c r="AF19" s="78">
        <v>5</v>
      </c>
      <c r="AG19" s="78">
        <v>5</v>
      </c>
      <c r="AH19" s="78">
        <v>5</v>
      </c>
      <c r="AI19" s="78">
        <v>5</v>
      </c>
      <c r="AJ19" s="78">
        <v>5</v>
      </c>
      <c r="AK19" s="78">
        <v>5</v>
      </c>
      <c r="AL19" s="78">
        <v>5</v>
      </c>
      <c r="AM19" s="78">
        <v>5</v>
      </c>
      <c r="AN19" s="78">
        <v>5</v>
      </c>
      <c r="AO19" s="78">
        <v>5</v>
      </c>
      <c r="AP19" s="78">
        <v>5</v>
      </c>
      <c r="AQ19" s="78">
        <v>5</v>
      </c>
      <c r="AR19" s="78">
        <v>5</v>
      </c>
      <c r="AS19" s="78">
        <v>5</v>
      </c>
      <c r="AT19" s="78">
        <v>5</v>
      </c>
      <c r="AU19" s="78">
        <v>5</v>
      </c>
      <c r="AV19" s="78">
        <v>5</v>
      </c>
      <c r="AW19" s="78">
        <v>5</v>
      </c>
      <c r="AX19" s="78">
        <v>5</v>
      </c>
      <c r="AY19" s="78">
        <v>5</v>
      </c>
      <c r="AZ19" s="78">
        <v>5</v>
      </c>
      <c r="BA19" s="78">
        <v>5</v>
      </c>
      <c r="BB19" s="78">
        <v>5</v>
      </c>
      <c r="BC19" s="76">
        <v>213</v>
      </c>
      <c r="BD19" s="78">
        <v>5</v>
      </c>
      <c r="BE19" s="77">
        <f t="shared" si="1"/>
        <v>0.13862943611198905</v>
      </c>
      <c r="BF19" s="79">
        <f t="shared" si="3"/>
        <v>1.0709157153701103</v>
      </c>
      <c r="BG19" s="78">
        <v>5</v>
      </c>
    </row>
    <row r="20" spans="1:59">
      <c r="A20" s="75" t="s">
        <v>27</v>
      </c>
      <c r="B20" s="85" t="s">
        <v>8</v>
      </c>
      <c r="C20" s="76"/>
      <c r="D20" s="76" t="s">
        <v>278</v>
      </c>
      <c r="E20" s="76"/>
      <c r="F20" s="76"/>
      <c r="G20" s="77"/>
      <c r="H20" s="77">
        <v>0</v>
      </c>
      <c r="I20" s="78">
        <v>5</v>
      </c>
      <c r="J20" s="78">
        <v>5</v>
      </c>
      <c r="K20" s="78">
        <v>5</v>
      </c>
      <c r="L20" s="78">
        <v>5</v>
      </c>
      <c r="M20" s="78">
        <v>5</v>
      </c>
      <c r="N20" s="78">
        <v>5</v>
      </c>
      <c r="O20" s="78">
        <v>5</v>
      </c>
      <c r="P20" s="78">
        <v>5</v>
      </c>
      <c r="Q20" s="78">
        <v>5</v>
      </c>
      <c r="R20" s="78">
        <v>5</v>
      </c>
      <c r="S20" s="78">
        <v>5</v>
      </c>
      <c r="T20" s="78">
        <v>5</v>
      </c>
      <c r="U20" s="78">
        <v>5</v>
      </c>
      <c r="V20" s="78">
        <v>5</v>
      </c>
      <c r="W20" s="78">
        <v>5</v>
      </c>
      <c r="X20" s="78">
        <v>5</v>
      </c>
      <c r="Y20" s="78">
        <v>5</v>
      </c>
      <c r="Z20" s="78">
        <v>5</v>
      </c>
      <c r="AA20" s="78">
        <v>5</v>
      </c>
      <c r="AB20" s="78">
        <v>5</v>
      </c>
      <c r="AC20" s="78">
        <v>5</v>
      </c>
      <c r="AD20" s="78">
        <v>5</v>
      </c>
      <c r="AE20" s="78">
        <v>5</v>
      </c>
      <c r="AF20" s="78">
        <v>5</v>
      </c>
      <c r="AG20" s="78">
        <v>5</v>
      </c>
      <c r="AH20" s="78">
        <v>5</v>
      </c>
      <c r="AI20" s="78">
        <v>5</v>
      </c>
      <c r="AJ20" s="78">
        <v>5</v>
      </c>
      <c r="AK20" s="78">
        <v>5</v>
      </c>
      <c r="AL20" s="78">
        <v>5</v>
      </c>
      <c r="AM20" s="78">
        <v>5</v>
      </c>
      <c r="AN20" s="78">
        <v>5</v>
      </c>
      <c r="AO20" s="78">
        <v>5</v>
      </c>
      <c r="AP20" s="78">
        <v>5</v>
      </c>
      <c r="AQ20" s="78">
        <v>5</v>
      </c>
      <c r="AR20" s="78">
        <v>5</v>
      </c>
      <c r="AS20" s="78">
        <v>5</v>
      </c>
      <c r="AT20" s="78">
        <v>5</v>
      </c>
      <c r="AU20" s="78">
        <v>5</v>
      </c>
      <c r="AV20" s="78">
        <v>5</v>
      </c>
      <c r="AW20" s="78">
        <v>5</v>
      </c>
      <c r="AX20" s="78">
        <v>5</v>
      </c>
      <c r="AY20" s="78">
        <v>5</v>
      </c>
      <c r="AZ20" s="78">
        <v>5</v>
      </c>
      <c r="BA20" s="78">
        <v>5</v>
      </c>
      <c r="BB20" s="78">
        <v>5</v>
      </c>
      <c r="BC20" s="76">
        <v>214</v>
      </c>
      <c r="BD20" s="78">
        <v>5</v>
      </c>
      <c r="BE20" s="77">
        <f t="shared" si="1"/>
        <v>0.13862943611198905</v>
      </c>
      <c r="BF20" s="79">
        <f t="shared" si="3"/>
        <v>1.0709157153701103</v>
      </c>
      <c r="BG20" s="78">
        <v>5</v>
      </c>
    </row>
    <row r="21" spans="1:59">
      <c r="A21" s="75" t="s">
        <v>28</v>
      </c>
      <c r="B21" s="85" t="s">
        <v>8</v>
      </c>
      <c r="C21" s="76"/>
      <c r="D21" s="76" t="s">
        <v>278</v>
      </c>
      <c r="E21" s="76"/>
      <c r="F21" s="76"/>
      <c r="G21" s="77"/>
      <c r="H21" s="77">
        <v>0</v>
      </c>
      <c r="I21" s="78">
        <v>5</v>
      </c>
      <c r="J21" s="78">
        <v>5</v>
      </c>
      <c r="K21" s="78">
        <v>5</v>
      </c>
      <c r="L21" s="78">
        <v>5</v>
      </c>
      <c r="M21" s="78">
        <v>5</v>
      </c>
      <c r="N21" s="78">
        <v>5</v>
      </c>
      <c r="O21" s="78">
        <v>5</v>
      </c>
      <c r="P21" s="78">
        <v>5</v>
      </c>
      <c r="Q21" s="78">
        <v>5</v>
      </c>
      <c r="R21" s="78">
        <v>5</v>
      </c>
      <c r="S21" s="78">
        <v>5</v>
      </c>
      <c r="T21" s="78">
        <v>5</v>
      </c>
      <c r="U21" s="78">
        <v>5</v>
      </c>
      <c r="V21" s="78">
        <v>5</v>
      </c>
      <c r="W21" s="78">
        <v>5</v>
      </c>
      <c r="X21" s="78">
        <v>5</v>
      </c>
      <c r="Y21" s="78">
        <v>5</v>
      </c>
      <c r="Z21" s="78">
        <v>5</v>
      </c>
      <c r="AA21" s="78">
        <v>5</v>
      </c>
      <c r="AB21" s="78">
        <v>5</v>
      </c>
      <c r="AC21" s="78">
        <v>5</v>
      </c>
      <c r="AD21" s="78">
        <v>5</v>
      </c>
      <c r="AE21" s="78">
        <v>5</v>
      </c>
      <c r="AF21" s="78">
        <v>5</v>
      </c>
      <c r="AG21" s="78">
        <v>5</v>
      </c>
      <c r="AH21" s="78">
        <v>5</v>
      </c>
      <c r="AI21" s="78">
        <v>5</v>
      </c>
      <c r="AJ21" s="78">
        <v>5</v>
      </c>
      <c r="AK21" s="78">
        <v>5</v>
      </c>
      <c r="AL21" s="78">
        <v>5</v>
      </c>
      <c r="AM21" s="78">
        <v>5</v>
      </c>
      <c r="AN21" s="78">
        <v>5</v>
      </c>
      <c r="AO21" s="78">
        <v>5</v>
      </c>
      <c r="AP21" s="78">
        <v>5</v>
      </c>
      <c r="AQ21" s="78">
        <v>5</v>
      </c>
      <c r="AR21" s="78">
        <v>5</v>
      </c>
      <c r="AS21" s="78">
        <v>5</v>
      </c>
      <c r="AT21" s="78">
        <v>5</v>
      </c>
      <c r="AU21" s="78">
        <v>5</v>
      </c>
      <c r="AV21" s="78">
        <v>5</v>
      </c>
      <c r="AW21" s="78">
        <v>5</v>
      </c>
      <c r="AX21" s="78">
        <v>5</v>
      </c>
      <c r="AY21" s="78">
        <v>5</v>
      </c>
      <c r="AZ21" s="78">
        <v>5</v>
      </c>
      <c r="BA21" s="78">
        <v>5</v>
      </c>
      <c r="BB21" s="78">
        <v>5</v>
      </c>
      <c r="BC21" s="76">
        <v>218</v>
      </c>
      <c r="BD21" s="78">
        <v>5</v>
      </c>
      <c r="BE21" s="77">
        <f t="shared" si="1"/>
        <v>0.13862943611198905</v>
      </c>
      <c r="BF21" s="79">
        <f t="shared" si="3"/>
        <v>1.0709157153701103</v>
      </c>
      <c r="BG21" s="78">
        <v>5</v>
      </c>
    </row>
    <row r="22" spans="1:59">
      <c r="A22" s="75" t="s">
        <v>29</v>
      </c>
      <c r="B22" s="76" t="s">
        <v>8</v>
      </c>
      <c r="C22" s="76"/>
      <c r="D22" s="76" t="s">
        <v>277</v>
      </c>
      <c r="E22" s="76"/>
      <c r="F22" s="76"/>
      <c r="G22" s="77">
        <v>0.6</v>
      </c>
      <c r="H22" s="77">
        <v>0.02</v>
      </c>
      <c r="I22" s="78">
        <v>5</v>
      </c>
      <c r="J22" s="78">
        <v>5</v>
      </c>
      <c r="K22" s="78">
        <v>5</v>
      </c>
      <c r="L22" s="78">
        <v>5</v>
      </c>
      <c r="M22" s="78">
        <v>5</v>
      </c>
      <c r="N22" s="78">
        <v>5</v>
      </c>
      <c r="O22" s="78">
        <v>5</v>
      </c>
      <c r="P22" s="78">
        <v>5</v>
      </c>
      <c r="Q22" s="78">
        <v>5</v>
      </c>
      <c r="R22" s="78">
        <v>5</v>
      </c>
      <c r="S22" s="78">
        <v>5</v>
      </c>
      <c r="T22" s="78">
        <v>5</v>
      </c>
      <c r="U22" s="78">
        <v>5</v>
      </c>
      <c r="V22" s="78">
        <v>5</v>
      </c>
      <c r="W22" s="78">
        <v>5</v>
      </c>
      <c r="X22" s="78">
        <v>5</v>
      </c>
      <c r="Y22" s="78">
        <v>5</v>
      </c>
      <c r="Z22" s="78">
        <v>5</v>
      </c>
      <c r="AA22" s="78">
        <v>5</v>
      </c>
      <c r="AB22" s="78">
        <v>5</v>
      </c>
      <c r="AC22" s="78">
        <v>5</v>
      </c>
      <c r="AD22" s="78">
        <v>5</v>
      </c>
      <c r="AE22" s="78">
        <v>5</v>
      </c>
      <c r="AF22" s="78">
        <v>5</v>
      </c>
      <c r="AG22" s="78">
        <v>5</v>
      </c>
      <c r="AH22" s="78">
        <v>5</v>
      </c>
      <c r="AI22" s="78">
        <v>5</v>
      </c>
      <c r="AJ22" s="78">
        <v>5</v>
      </c>
      <c r="AK22" s="78">
        <v>5</v>
      </c>
      <c r="AL22" s="78">
        <v>5</v>
      </c>
      <c r="AM22" s="78">
        <v>5</v>
      </c>
      <c r="AN22" s="78">
        <v>5</v>
      </c>
      <c r="AO22" s="78">
        <v>5</v>
      </c>
      <c r="AP22" s="78">
        <v>5</v>
      </c>
      <c r="AQ22" s="78">
        <v>5</v>
      </c>
      <c r="AR22" s="78">
        <v>5</v>
      </c>
      <c r="AS22" s="78">
        <v>5</v>
      </c>
      <c r="AT22" s="78">
        <v>5</v>
      </c>
      <c r="AU22" s="78">
        <v>5</v>
      </c>
      <c r="AV22" s="78">
        <v>5</v>
      </c>
      <c r="AW22" s="78">
        <v>5</v>
      </c>
      <c r="AX22" s="78">
        <v>5</v>
      </c>
      <c r="AY22" s="78">
        <v>5</v>
      </c>
      <c r="AZ22" s="78">
        <v>5</v>
      </c>
      <c r="BA22" s="78">
        <v>5</v>
      </c>
      <c r="BB22" s="78">
        <v>5</v>
      </c>
      <c r="BC22" s="76">
        <v>225</v>
      </c>
      <c r="BD22" s="78">
        <v>5</v>
      </c>
      <c r="BE22" s="77">
        <f t="shared" si="1"/>
        <v>0.13862943611198905</v>
      </c>
      <c r="BF22" s="79">
        <f t="shared" si="3"/>
        <v>1.0709157153701103</v>
      </c>
      <c r="BG22" s="78">
        <v>5</v>
      </c>
    </row>
    <row r="23" spans="1:59">
      <c r="A23" s="82" t="s">
        <v>30</v>
      </c>
      <c r="B23" s="85" t="s">
        <v>10</v>
      </c>
      <c r="C23" s="76">
        <v>1</v>
      </c>
      <c r="D23" s="76" t="s">
        <v>277</v>
      </c>
      <c r="E23" s="76"/>
      <c r="F23" s="76"/>
      <c r="G23" s="77">
        <v>0.6</v>
      </c>
      <c r="H23" s="77">
        <v>0.02</v>
      </c>
      <c r="I23" s="78">
        <v>5</v>
      </c>
      <c r="J23" s="78">
        <v>5</v>
      </c>
      <c r="K23" s="78">
        <v>5</v>
      </c>
      <c r="L23" s="78">
        <v>5</v>
      </c>
      <c r="M23" s="78">
        <v>5</v>
      </c>
      <c r="N23" s="78">
        <v>5</v>
      </c>
      <c r="O23" s="78">
        <v>5</v>
      </c>
      <c r="P23" s="78">
        <v>5</v>
      </c>
      <c r="Q23" s="78">
        <v>5</v>
      </c>
      <c r="R23" s="78">
        <v>5</v>
      </c>
      <c r="S23" s="78">
        <v>5</v>
      </c>
      <c r="T23" s="78">
        <v>5</v>
      </c>
      <c r="U23" s="78">
        <v>5</v>
      </c>
      <c r="V23" s="78">
        <v>5</v>
      </c>
      <c r="W23" s="78">
        <v>5</v>
      </c>
      <c r="X23" s="78">
        <v>5</v>
      </c>
      <c r="Y23" s="78">
        <v>5</v>
      </c>
      <c r="Z23" s="78">
        <v>5</v>
      </c>
      <c r="AA23" s="78">
        <v>5</v>
      </c>
      <c r="AB23" s="78">
        <v>5</v>
      </c>
      <c r="AC23" s="78">
        <v>5</v>
      </c>
      <c r="AD23" s="78">
        <v>5</v>
      </c>
      <c r="AE23" s="78">
        <v>5</v>
      </c>
      <c r="AF23" s="78">
        <v>5</v>
      </c>
      <c r="AG23" s="78">
        <v>5</v>
      </c>
      <c r="AH23" s="78">
        <v>5</v>
      </c>
      <c r="AI23" s="78">
        <v>5</v>
      </c>
      <c r="AJ23" s="78">
        <v>5</v>
      </c>
      <c r="AK23" s="78">
        <v>5</v>
      </c>
      <c r="AL23" s="78">
        <v>5</v>
      </c>
      <c r="AM23" s="78">
        <v>5</v>
      </c>
      <c r="AN23" s="78">
        <v>5</v>
      </c>
      <c r="AO23" s="78">
        <v>5</v>
      </c>
      <c r="AP23" s="78">
        <v>5</v>
      </c>
      <c r="AQ23" s="78">
        <v>5</v>
      </c>
      <c r="AR23" s="78">
        <v>5</v>
      </c>
      <c r="AS23" s="78">
        <v>5</v>
      </c>
      <c r="AT23" s="78">
        <v>5</v>
      </c>
      <c r="AU23" s="78">
        <v>5</v>
      </c>
      <c r="AV23" s="78">
        <v>5</v>
      </c>
      <c r="AW23" s="78">
        <v>5</v>
      </c>
      <c r="AX23" s="78">
        <v>5</v>
      </c>
      <c r="AY23" s="78">
        <v>5</v>
      </c>
      <c r="AZ23" s="78">
        <v>5</v>
      </c>
      <c r="BA23" s="78">
        <v>5</v>
      </c>
      <c r="BB23" s="78">
        <v>5</v>
      </c>
      <c r="BC23" s="76">
        <v>226</v>
      </c>
      <c r="BD23" s="78">
        <v>5</v>
      </c>
      <c r="BE23" s="77">
        <f t="shared" si="1"/>
        <v>0.13862943611198905</v>
      </c>
      <c r="BF23" s="79">
        <f t="shared" si="3"/>
        <v>1.0709157153701103</v>
      </c>
      <c r="BG23" s="78">
        <v>5</v>
      </c>
    </row>
    <row r="24" spans="1:59">
      <c r="A24" s="75" t="s">
        <v>31</v>
      </c>
      <c r="B24" s="85" t="s">
        <v>8</v>
      </c>
      <c r="C24" s="76"/>
      <c r="D24" s="76" t="s">
        <v>278</v>
      </c>
      <c r="E24" s="76"/>
      <c r="F24" s="76"/>
      <c r="G24" s="77"/>
      <c r="H24" s="77">
        <v>0</v>
      </c>
      <c r="I24" s="78">
        <v>5</v>
      </c>
      <c r="J24" s="78">
        <v>5</v>
      </c>
      <c r="K24" s="78">
        <v>5</v>
      </c>
      <c r="L24" s="78">
        <v>5</v>
      </c>
      <c r="M24" s="78">
        <v>5</v>
      </c>
      <c r="N24" s="78">
        <v>5</v>
      </c>
      <c r="O24" s="78">
        <v>5</v>
      </c>
      <c r="P24" s="78">
        <v>5</v>
      </c>
      <c r="Q24" s="78">
        <v>5</v>
      </c>
      <c r="R24" s="78">
        <v>5</v>
      </c>
      <c r="S24" s="78">
        <v>5</v>
      </c>
      <c r="T24" s="78">
        <v>5</v>
      </c>
      <c r="U24" s="78">
        <v>5</v>
      </c>
      <c r="V24" s="78">
        <v>5</v>
      </c>
      <c r="W24" s="78">
        <v>5</v>
      </c>
      <c r="X24" s="78">
        <v>5</v>
      </c>
      <c r="Y24" s="78">
        <v>5</v>
      </c>
      <c r="Z24" s="78">
        <v>5</v>
      </c>
      <c r="AA24" s="78">
        <v>5</v>
      </c>
      <c r="AB24" s="78">
        <v>5</v>
      </c>
      <c r="AC24" s="78">
        <v>5</v>
      </c>
      <c r="AD24" s="78">
        <v>5</v>
      </c>
      <c r="AE24" s="78">
        <v>5</v>
      </c>
      <c r="AF24" s="78">
        <v>5</v>
      </c>
      <c r="AG24" s="78">
        <v>5</v>
      </c>
      <c r="AH24" s="78">
        <v>5</v>
      </c>
      <c r="AI24" s="78">
        <v>5</v>
      </c>
      <c r="AJ24" s="78">
        <v>5</v>
      </c>
      <c r="AK24" s="78">
        <v>5</v>
      </c>
      <c r="AL24" s="78">
        <v>5</v>
      </c>
      <c r="AM24" s="78">
        <v>5</v>
      </c>
      <c r="AN24" s="78">
        <v>5</v>
      </c>
      <c r="AO24" s="78">
        <v>5</v>
      </c>
      <c r="AP24" s="78">
        <v>5</v>
      </c>
      <c r="AQ24" s="78">
        <v>5</v>
      </c>
      <c r="AR24" s="78">
        <v>5</v>
      </c>
      <c r="AS24" s="78">
        <v>5</v>
      </c>
      <c r="AT24" s="78">
        <v>5</v>
      </c>
      <c r="AU24" s="78">
        <v>5</v>
      </c>
      <c r="AV24" s="78">
        <v>5</v>
      </c>
      <c r="AW24" s="78">
        <v>5</v>
      </c>
      <c r="AX24" s="78">
        <v>5</v>
      </c>
      <c r="AY24" s="78">
        <v>5</v>
      </c>
      <c r="AZ24" s="78">
        <v>5</v>
      </c>
      <c r="BA24" s="78">
        <v>5</v>
      </c>
      <c r="BB24" s="78">
        <v>5</v>
      </c>
      <c r="BC24" s="76">
        <v>218</v>
      </c>
      <c r="BD24" s="78">
        <v>5</v>
      </c>
      <c r="BE24" s="77">
        <f t="shared" si="1"/>
        <v>0.13862943611198905</v>
      </c>
      <c r="BF24" s="79">
        <f t="shared" si="3"/>
        <v>1.0709157153701103</v>
      </c>
      <c r="BG24" s="78">
        <v>5</v>
      </c>
    </row>
    <row r="25" spans="1:59">
      <c r="A25" s="82" t="s">
        <v>32</v>
      </c>
      <c r="B25" s="85" t="s">
        <v>10</v>
      </c>
      <c r="C25" s="76">
        <v>1</v>
      </c>
      <c r="D25" s="76" t="s">
        <v>278</v>
      </c>
      <c r="E25" s="76"/>
      <c r="F25" s="76"/>
      <c r="G25" s="77"/>
      <c r="H25" s="77">
        <v>0</v>
      </c>
      <c r="I25" s="78">
        <v>5</v>
      </c>
      <c r="J25" s="78">
        <v>5</v>
      </c>
      <c r="K25" s="78">
        <v>5</v>
      </c>
      <c r="L25" s="78">
        <v>5</v>
      </c>
      <c r="M25" s="78">
        <v>5</v>
      </c>
      <c r="N25" s="78">
        <v>5</v>
      </c>
      <c r="O25" s="78">
        <v>5</v>
      </c>
      <c r="P25" s="78">
        <v>5</v>
      </c>
      <c r="Q25" s="78">
        <v>5</v>
      </c>
      <c r="R25" s="78">
        <v>5</v>
      </c>
      <c r="S25" s="78">
        <v>5</v>
      </c>
      <c r="T25" s="78">
        <v>5</v>
      </c>
      <c r="U25" s="78">
        <v>5</v>
      </c>
      <c r="V25" s="78">
        <v>5</v>
      </c>
      <c r="W25" s="78">
        <v>5</v>
      </c>
      <c r="X25" s="78">
        <v>5</v>
      </c>
      <c r="Y25" s="78">
        <v>5</v>
      </c>
      <c r="Z25" s="78">
        <v>5</v>
      </c>
      <c r="AA25" s="78">
        <v>5</v>
      </c>
      <c r="AB25" s="78">
        <v>5</v>
      </c>
      <c r="AC25" s="78">
        <v>5</v>
      </c>
      <c r="AD25" s="78">
        <v>5</v>
      </c>
      <c r="AE25" s="78">
        <v>5</v>
      </c>
      <c r="AF25" s="78">
        <v>5</v>
      </c>
      <c r="AG25" s="78">
        <v>5</v>
      </c>
      <c r="AH25" s="78">
        <v>5</v>
      </c>
      <c r="AI25" s="78">
        <v>5</v>
      </c>
      <c r="AJ25" s="78">
        <v>5</v>
      </c>
      <c r="AK25" s="78">
        <v>5</v>
      </c>
      <c r="AL25" s="78">
        <v>5</v>
      </c>
      <c r="AM25" s="78">
        <v>5</v>
      </c>
      <c r="AN25" s="78">
        <v>5</v>
      </c>
      <c r="AO25" s="78">
        <v>5</v>
      </c>
      <c r="AP25" s="78">
        <v>5</v>
      </c>
      <c r="AQ25" s="78">
        <v>5</v>
      </c>
      <c r="AR25" s="78">
        <v>5</v>
      </c>
      <c r="AS25" s="78">
        <v>5</v>
      </c>
      <c r="AT25" s="78">
        <v>5</v>
      </c>
      <c r="AU25" s="78">
        <v>5</v>
      </c>
      <c r="AV25" s="78">
        <v>5</v>
      </c>
      <c r="AW25" s="78">
        <v>5</v>
      </c>
      <c r="AX25" s="78">
        <v>5</v>
      </c>
      <c r="AY25" s="78">
        <v>5</v>
      </c>
      <c r="AZ25" s="78">
        <v>5</v>
      </c>
      <c r="BA25" s="78">
        <v>5</v>
      </c>
      <c r="BB25" s="78">
        <v>5</v>
      </c>
      <c r="BC25" s="76">
        <v>222</v>
      </c>
      <c r="BD25" s="78">
        <v>5</v>
      </c>
      <c r="BE25" s="77">
        <f t="shared" si="1"/>
        <v>0.13862943611198905</v>
      </c>
      <c r="BF25" s="79">
        <f t="shared" ref="BF25:BF30" si="4">IFERROR((t_com*BE25)/(1-EXP(-BE25*t_com)),".")</f>
        <v>1.0709157153701103</v>
      </c>
      <c r="BG25" s="78">
        <v>5</v>
      </c>
    </row>
    <row r="26" spans="1:59">
      <c r="A26" s="75" t="s">
        <v>33</v>
      </c>
      <c r="B26" s="76" t="s">
        <v>8</v>
      </c>
      <c r="C26" s="76"/>
      <c r="D26" s="76" t="s">
        <v>277</v>
      </c>
      <c r="E26" s="76"/>
      <c r="F26" s="76"/>
      <c r="G26" s="77">
        <v>5.0000000000000001E-3</v>
      </c>
      <c r="H26" s="77">
        <v>5.0000000000000001E-3</v>
      </c>
      <c r="I26" s="78">
        <v>5</v>
      </c>
      <c r="J26" s="78">
        <v>5</v>
      </c>
      <c r="K26" s="78">
        <v>5</v>
      </c>
      <c r="L26" s="78">
        <v>5</v>
      </c>
      <c r="M26" s="78">
        <v>5</v>
      </c>
      <c r="N26" s="78">
        <v>5</v>
      </c>
      <c r="O26" s="78">
        <v>5</v>
      </c>
      <c r="P26" s="78">
        <v>5</v>
      </c>
      <c r="Q26" s="78">
        <v>5</v>
      </c>
      <c r="R26" s="78">
        <v>5</v>
      </c>
      <c r="S26" s="78">
        <v>5</v>
      </c>
      <c r="T26" s="78">
        <v>5</v>
      </c>
      <c r="U26" s="78">
        <v>5</v>
      </c>
      <c r="V26" s="78">
        <v>5</v>
      </c>
      <c r="W26" s="78">
        <v>5</v>
      </c>
      <c r="X26" s="78">
        <v>5</v>
      </c>
      <c r="Y26" s="78">
        <v>5</v>
      </c>
      <c r="Z26" s="78">
        <v>5</v>
      </c>
      <c r="AA26" s="78">
        <v>5</v>
      </c>
      <c r="AB26" s="78">
        <v>5</v>
      </c>
      <c r="AC26" s="78">
        <v>5</v>
      </c>
      <c r="AD26" s="78">
        <v>5</v>
      </c>
      <c r="AE26" s="78">
        <v>5</v>
      </c>
      <c r="AF26" s="78">
        <v>5</v>
      </c>
      <c r="AG26" s="78">
        <v>5</v>
      </c>
      <c r="AH26" s="78">
        <v>5</v>
      </c>
      <c r="AI26" s="78">
        <v>5</v>
      </c>
      <c r="AJ26" s="78">
        <v>5</v>
      </c>
      <c r="AK26" s="78">
        <v>5</v>
      </c>
      <c r="AL26" s="78">
        <v>5</v>
      </c>
      <c r="AM26" s="78">
        <v>5</v>
      </c>
      <c r="AN26" s="78">
        <v>5</v>
      </c>
      <c r="AO26" s="78">
        <v>5</v>
      </c>
      <c r="AP26" s="78">
        <v>5</v>
      </c>
      <c r="AQ26" s="78">
        <v>5</v>
      </c>
      <c r="AR26" s="78">
        <v>5</v>
      </c>
      <c r="AS26" s="78">
        <v>5</v>
      </c>
      <c r="AT26" s="78">
        <v>5</v>
      </c>
      <c r="AU26" s="78">
        <v>5</v>
      </c>
      <c r="AV26" s="78">
        <v>5</v>
      </c>
      <c r="AW26" s="78">
        <v>5</v>
      </c>
      <c r="AX26" s="78">
        <v>5</v>
      </c>
      <c r="AY26" s="78">
        <v>5</v>
      </c>
      <c r="AZ26" s="78">
        <v>5</v>
      </c>
      <c r="BA26" s="78">
        <v>5</v>
      </c>
      <c r="BB26" s="78">
        <v>5</v>
      </c>
      <c r="BC26" s="76">
        <v>229</v>
      </c>
      <c r="BD26" s="78">
        <v>5</v>
      </c>
      <c r="BE26" s="77">
        <f t="shared" si="1"/>
        <v>0.13862943611198905</v>
      </c>
      <c r="BF26" s="79">
        <f t="shared" si="4"/>
        <v>1.0709157153701103</v>
      </c>
      <c r="BG26" s="78">
        <v>5</v>
      </c>
    </row>
    <row r="27" spans="1:59">
      <c r="A27" s="75" t="s">
        <v>34</v>
      </c>
      <c r="B27" s="85" t="s">
        <v>8</v>
      </c>
      <c r="C27" s="76"/>
      <c r="D27" s="76" t="s">
        <v>278</v>
      </c>
      <c r="E27" s="76"/>
      <c r="F27" s="76"/>
      <c r="G27" s="77"/>
      <c r="H27" s="77">
        <v>0</v>
      </c>
      <c r="I27" s="78">
        <v>5</v>
      </c>
      <c r="J27" s="78">
        <v>5</v>
      </c>
      <c r="K27" s="78">
        <v>5</v>
      </c>
      <c r="L27" s="78">
        <v>5</v>
      </c>
      <c r="M27" s="78">
        <v>5</v>
      </c>
      <c r="N27" s="78">
        <v>5</v>
      </c>
      <c r="O27" s="78">
        <v>5</v>
      </c>
      <c r="P27" s="78">
        <v>5</v>
      </c>
      <c r="Q27" s="78">
        <v>5</v>
      </c>
      <c r="R27" s="78">
        <v>5</v>
      </c>
      <c r="S27" s="78">
        <v>5</v>
      </c>
      <c r="T27" s="78">
        <v>5</v>
      </c>
      <c r="U27" s="78">
        <v>5</v>
      </c>
      <c r="V27" s="78">
        <v>5</v>
      </c>
      <c r="W27" s="78">
        <v>5</v>
      </c>
      <c r="X27" s="78">
        <v>5</v>
      </c>
      <c r="Y27" s="78">
        <v>5</v>
      </c>
      <c r="Z27" s="78">
        <v>5</v>
      </c>
      <c r="AA27" s="78">
        <v>5</v>
      </c>
      <c r="AB27" s="78">
        <v>5</v>
      </c>
      <c r="AC27" s="78">
        <v>5</v>
      </c>
      <c r="AD27" s="78">
        <v>5</v>
      </c>
      <c r="AE27" s="78">
        <v>5</v>
      </c>
      <c r="AF27" s="78">
        <v>5</v>
      </c>
      <c r="AG27" s="78">
        <v>5</v>
      </c>
      <c r="AH27" s="78">
        <v>5</v>
      </c>
      <c r="AI27" s="78">
        <v>5</v>
      </c>
      <c r="AJ27" s="78">
        <v>5</v>
      </c>
      <c r="AK27" s="78">
        <v>5</v>
      </c>
      <c r="AL27" s="78">
        <v>5</v>
      </c>
      <c r="AM27" s="78">
        <v>5</v>
      </c>
      <c r="AN27" s="78">
        <v>5</v>
      </c>
      <c r="AO27" s="78">
        <v>5</v>
      </c>
      <c r="AP27" s="78">
        <v>5</v>
      </c>
      <c r="AQ27" s="78">
        <v>5</v>
      </c>
      <c r="AR27" s="78">
        <v>5</v>
      </c>
      <c r="AS27" s="78">
        <v>5</v>
      </c>
      <c r="AT27" s="78">
        <v>5</v>
      </c>
      <c r="AU27" s="78">
        <v>5</v>
      </c>
      <c r="AV27" s="78">
        <v>5</v>
      </c>
      <c r="AW27" s="78">
        <v>5</v>
      </c>
      <c r="AX27" s="78">
        <v>5</v>
      </c>
      <c r="AY27" s="78">
        <v>5</v>
      </c>
      <c r="AZ27" s="78">
        <v>5</v>
      </c>
      <c r="BA27" s="78">
        <v>5</v>
      </c>
      <c r="BB27" s="78">
        <v>5</v>
      </c>
      <c r="BC27" s="76">
        <v>206</v>
      </c>
      <c r="BD27" s="78">
        <v>5</v>
      </c>
      <c r="BE27" s="77">
        <f t="shared" si="1"/>
        <v>0.13862943611198905</v>
      </c>
      <c r="BF27" s="79">
        <f t="shared" si="4"/>
        <v>1.0709157153701103</v>
      </c>
      <c r="BG27" s="78">
        <v>5</v>
      </c>
    </row>
    <row r="28" spans="1:59">
      <c r="A28" s="75" t="s">
        <v>35</v>
      </c>
      <c r="B28" s="76" t="s">
        <v>8</v>
      </c>
      <c r="C28" s="76"/>
      <c r="D28" s="76" t="s">
        <v>278</v>
      </c>
      <c r="E28" s="76"/>
      <c r="F28" s="76"/>
      <c r="G28" s="77"/>
      <c r="H28" s="77">
        <v>0</v>
      </c>
      <c r="I28" s="78">
        <v>5</v>
      </c>
      <c r="J28" s="78">
        <v>5</v>
      </c>
      <c r="K28" s="78">
        <v>5</v>
      </c>
      <c r="L28" s="78">
        <v>5</v>
      </c>
      <c r="M28" s="78">
        <v>5</v>
      </c>
      <c r="N28" s="78">
        <v>5</v>
      </c>
      <c r="O28" s="78">
        <v>5</v>
      </c>
      <c r="P28" s="78">
        <v>5</v>
      </c>
      <c r="Q28" s="78">
        <v>5</v>
      </c>
      <c r="R28" s="78">
        <v>5</v>
      </c>
      <c r="S28" s="78">
        <v>5</v>
      </c>
      <c r="T28" s="78">
        <v>5</v>
      </c>
      <c r="U28" s="78">
        <v>5</v>
      </c>
      <c r="V28" s="78">
        <v>5</v>
      </c>
      <c r="W28" s="78">
        <v>5</v>
      </c>
      <c r="X28" s="78">
        <v>5</v>
      </c>
      <c r="Y28" s="78">
        <v>5</v>
      </c>
      <c r="Z28" s="78">
        <v>5</v>
      </c>
      <c r="AA28" s="78">
        <v>5</v>
      </c>
      <c r="AB28" s="78">
        <v>5</v>
      </c>
      <c r="AC28" s="78">
        <v>5</v>
      </c>
      <c r="AD28" s="78">
        <v>5</v>
      </c>
      <c r="AE28" s="78">
        <v>5</v>
      </c>
      <c r="AF28" s="78">
        <v>5</v>
      </c>
      <c r="AG28" s="78">
        <v>5</v>
      </c>
      <c r="AH28" s="78">
        <v>5</v>
      </c>
      <c r="AI28" s="78">
        <v>5</v>
      </c>
      <c r="AJ28" s="78">
        <v>5</v>
      </c>
      <c r="AK28" s="78">
        <v>5</v>
      </c>
      <c r="AL28" s="78">
        <v>5</v>
      </c>
      <c r="AM28" s="78">
        <v>5</v>
      </c>
      <c r="AN28" s="78">
        <v>5</v>
      </c>
      <c r="AO28" s="78">
        <v>5</v>
      </c>
      <c r="AP28" s="78">
        <v>5</v>
      </c>
      <c r="AQ28" s="78">
        <v>5</v>
      </c>
      <c r="AR28" s="78">
        <v>5</v>
      </c>
      <c r="AS28" s="78">
        <v>5</v>
      </c>
      <c r="AT28" s="78">
        <v>5</v>
      </c>
      <c r="AU28" s="78">
        <v>5</v>
      </c>
      <c r="AV28" s="78">
        <v>5</v>
      </c>
      <c r="AW28" s="78">
        <v>5</v>
      </c>
      <c r="AX28" s="78">
        <v>5</v>
      </c>
      <c r="AY28" s="78">
        <v>5</v>
      </c>
      <c r="AZ28" s="78">
        <v>5</v>
      </c>
      <c r="BA28" s="78">
        <v>5</v>
      </c>
      <c r="BB28" s="78">
        <v>5</v>
      </c>
      <c r="BC28" s="76">
        <v>209</v>
      </c>
      <c r="BD28" s="78">
        <v>5</v>
      </c>
      <c r="BE28" s="77">
        <f t="shared" si="1"/>
        <v>0.13862943611198905</v>
      </c>
      <c r="BF28" s="79">
        <f t="shared" si="4"/>
        <v>1.0709157153701103</v>
      </c>
      <c r="BG28" s="78">
        <v>5</v>
      </c>
    </row>
    <row r="29" spans="1:59">
      <c r="A29" s="75" t="s">
        <v>36</v>
      </c>
      <c r="B29" s="85" t="s">
        <v>8</v>
      </c>
      <c r="C29" s="76"/>
      <c r="D29" s="76" t="s">
        <v>278</v>
      </c>
      <c r="E29" s="76"/>
      <c r="F29" s="76"/>
      <c r="G29" s="77"/>
      <c r="H29" s="77">
        <v>0</v>
      </c>
      <c r="I29" s="78">
        <v>5</v>
      </c>
      <c r="J29" s="78">
        <v>5</v>
      </c>
      <c r="K29" s="78">
        <v>5</v>
      </c>
      <c r="L29" s="78">
        <v>5</v>
      </c>
      <c r="M29" s="78">
        <v>5</v>
      </c>
      <c r="N29" s="78">
        <v>5</v>
      </c>
      <c r="O29" s="78">
        <v>5</v>
      </c>
      <c r="P29" s="78">
        <v>5</v>
      </c>
      <c r="Q29" s="78">
        <v>5</v>
      </c>
      <c r="R29" s="78">
        <v>5</v>
      </c>
      <c r="S29" s="78">
        <v>5</v>
      </c>
      <c r="T29" s="78">
        <v>5</v>
      </c>
      <c r="U29" s="78">
        <v>5</v>
      </c>
      <c r="V29" s="78">
        <v>5</v>
      </c>
      <c r="W29" s="78">
        <v>5</v>
      </c>
      <c r="X29" s="78">
        <v>5</v>
      </c>
      <c r="Y29" s="78">
        <v>5</v>
      </c>
      <c r="Z29" s="78">
        <v>5</v>
      </c>
      <c r="AA29" s="78">
        <v>5</v>
      </c>
      <c r="AB29" s="78">
        <v>5</v>
      </c>
      <c r="AC29" s="78">
        <v>5</v>
      </c>
      <c r="AD29" s="78">
        <v>5</v>
      </c>
      <c r="AE29" s="78">
        <v>5</v>
      </c>
      <c r="AF29" s="78">
        <v>5</v>
      </c>
      <c r="AG29" s="78">
        <v>5</v>
      </c>
      <c r="AH29" s="78">
        <v>5</v>
      </c>
      <c r="AI29" s="78">
        <v>5</v>
      </c>
      <c r="AJ29" s="78">
        <v>5</v>
      </c>
      <c r="AK29" s="78">
        <v>5</v>
      </c>
      <c r="AL29" s="78">
        <v>5</v>
      </c>
      <c r="AM29" s="78">
        <v>5</v>
      </c>
      <c r="AN29" s="78">
        <v>5</v>
      </c>
      <c r="AO29" s="78">
        <v>5</v>
      </c>
      <c r="AP29" s="78">
        <v>5</v>
      </c>
      <c r="AQ29" s="78">
        <v>5</v>
      </c>
      <c r="AR29" s="78">
        <v>5</v>
      </c>
      <c r="AS29" s="78">
        <v>5</v>
      </c>
      <c r="AT29" s="78">
        <v>5</v>
      </c>
      <c r="AU29" s="78">
        <v>5</v>
      </c>
      <c r="AV29" s="78">
        <v>5</v>
      </c>
      <c r="AW29" s="78">
        <v>5</v>
      </c>
      <c r="AX29" s="78">
        <v>5</v>
      </c>
      <c r="AY29" s="78">
        <v>5</v>
      </c>
      <c r="AZ29" s="78">
        <v>5</v>
      </c>
      <c r="BA29" s="78">
        <v>5</v>
      </c>
      <c r="BB29" s="78">
        <v>5</v>
      </c>
      <c r="BC29" s="76">
        <v>210</v>
      </c>
      <c r="BD29" s="78">
        <v>5</v>
      </c>
      <c r="BE29" s="77">
        <f t="shared" si="1"/>
        <v>0.13862943611198905</v>
      </c>
      <c r="BF29" s="79">
        <f t="shared" si="4"/>
        <v>1.0709157153701103</v>
      </c>
      <c r="BG29" s="78">
        <v>5</v>
      </c>
    </row>
    <row r="30" spans="1:59">
      <c r="A30" s="75" t="s">
        <v>37</v>
      </c>
      <c r="B30" s="76" t="s">
        <v>8</v>
      </c>
      <c r="C30" s="76"/>
      <c r="D30" s="76" t="s">
        <v>277</v>
      </c>
      <c r="E30" s="76"/>
      <c r="F30" s="76"/>
      <c r="G30" s="77">
        <v>0.04</v>
      </c>
      <c r="H30" s="77">
        <v>0.02</v>
      </c>
      <c r="I30" s="78">
        <v>5</v>
      </c>
      <c r="J30" s="78">
        <v>5</v>
      </c>
      <c r="K30" s="78">
        <v>5</v>
      </c>
      <c r="L30" s="78">
        <v>5</v>
      </c>
      <c r="M30" s="78">
        <v>5</v>
      </c>
      <c r="N30" s="78">
        <v>5</v>
      </c>
      <c r="O30" s="78">
        <v>5</v>
      </c>
      <c r="P30" s="78">
        <v>5</v>
      </c>
      <c r="Q30" s="78">
        <v>5</v>
      </c>
      <c r="R30" s="78">
        <v>5</v>
      </c>
      <c r="S30" s="78">
        <v>5</v>
      </c>
      <c r="T30" s="78">
        <v>5</v>
      </c>
      <c r="U30" s="78">
        <v>5</v>
      </c>
      <c r="V30" s="78">
        <v>5</v>
      </c>
      <c r="W30" s="78">
        <v>5</v>
      </c>
      <c r="X30" s="78">
        <v>5</v>
      </c>
      <c r="Y30" s="78">
        <v>5</v>
      </c>
      <c r="Z30" s="78">
        <v>5</v>
      </c>
      <c r="AA30" s="78">
        <v>5</v>
      </c>
      <c r="AB30" s="78">
        <v>5</v>
      </c>
      <c r="AC30" s="78">
        <v>5</v>
      </c>
      <c r="AD30" s="78">
        <v>5</v>
      </c>
      <c r="AE30" s="78">
        <v>5</v>
      </c>
      <c r="AF30" s="78">
        <v>5</v>
      </c>
      <c r="AG30" s="78">
        <v>5</v>
      </c>
      <c r="AH30" s="78">
        <v>5</v>
      </c>
      <c r="AI30" s="78">
        <v>5</v>
      </c>
      <c r="AJ30" s="78">
        <v>5</v>
      </c>
      <c r="AK30" s="78">
        <v>5</v>
      </c>
      <c r="AL30" s="78">
        <v>5</v>
      </c>
      <c r="AM30" s="78">
        <v>5</v>
      </c>
      <c r="AN30" s="78">
        <v>5</v>
      </c>
      <c r="AO30" s="78">
        <v>5</v>
      </c>
      <c r="AP30" s="78">
        <v>5</v>
      </c>
      <c r="AQ30" s="78">
        <v>5</v>
      </c>
      <c r="AR30" s="78">
        <v>5</v>
      </c>
      <c r="AS30" s="78">
        <v>5</v>
      </c>
      <c r="AT30" s="78">
        <v>5</v>
      </c>
      <c r="AU30" s="78">
        <v>5</v>
      </c>
      <c r="AV30" s="78">
        <v>5</v>
      </c>
      <c r="AW30" s="78">
        <v>5</v>
      </c>
      <c r="AX30" s="78">
        <v>5</v>
      </c>
      <c r="AY30" s="78">
        <v>5</v>
      </c>
      <c r="AZ30" s="78">
        <v>5</v>
      </c>
      <c r="BA30" s="78">
        <v>5</v>
      </c>
      <c r="BB30" s="78">
        <v>5</v>
      </c>
      <c r="BC30" s="76">
        <v>233</v>
      </c>
      <c r="BD30" s="78">
        <v>5</v>
      </c>
      <c r="BE30" s="77">
        <f t="shared" si="1"/>
        <v>0.13862943611198905</v>
      </c>
      <c r="BF30" s="79">
        <f t="shared" si="4"/>
        <v>1.0709157153701103</v>
      </c>
      <c r="BG30" s="78">
        <v>5</v>
      </c>
    </row>
  </sheetData>
  <sheetProtection algorithmName="SHA-512" hashValue="LO+Ch7lku+QtNCYc4blvdenEeBL/9GcIAUpOm9SMQt2/5k6ak9FFh/M+M0bjtu60wBHZiRL+X4o4pgw09O81WA==" saltValue="h59PlCrpaGOpJXhkpO9v1Q==" spinCount="100000" sheet="1" objects="1" scenarios="1"/>
  <autoFilter ref="A1:BG30" xr:uid="{83D0B2B4-7A29-4DBE-91C4-02FF3B59DF6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 style="61" bestFit="1" customWidth="1"/>
    <col min="2" max="2" width="11.73046875" style="21" bestFit="1" customWidth="1"/>
    <col min="3" max="3" width="13" style="21" bestFit="1" customWidth="1"/>
    <col min="4" max="4" width="15.59765625" style="21" bestFit="1" customWidth="1"/>
    <col min="5" max="5" width="15.3984375" style="21" bestFit="1" customWidth="1"/>
    <col min="6" max="6" width="13" style="21" bestFit="1" customWidth="1"/>
    <col min="7" max="7" width="14.265625" style="21" bestFit="1" customWidth="1"/>
    <col min="8" max="8" width="14.3984375" style="21" bestFit="1" customWidth="1"/>
    <col min="9" max="9" width="11" style="21" bestFit="1" customWidth="1"/>
    <col min="10" max="11" width="12.73046875" style="21" bestFit="1" customWidth="1"/>
    <col min="12" max="12" width="13.73046875" style="21" bestFit="1" customWidth="1"/>
    <col min="13" max="13" width="11.265625" style="21" bestFit="1" customWidth="1"/>
    <col min="14" max="14" width="11" style="21" bestFit="1" customWidth="1"/>
    <col min="15" max="16" width="12.73046875" style="21" bestFit="1" customWidth="1"/>
    <col min="17" max="17" width="13.73046875" style="21" bestFit="1" customWidth="1"/>
    <col min="18" max="18" width="11.265625" style="21" bestFit="1" customWidth="1"/>
    <col min="19" max="254" width="9.06640625" style="21"/>
    <col min="255" max="255" width="15.3984375" style="21" bestFit="1" customWidth="1"/>
    <col min="256" max="256" width="11.1328125" style="21" bestFit="1" customWidth="1"/>
    <col min="257" max="257" width="14.59765625" style="21" bestFit="1" customWidth="1"/>
    <col min="258" max="258" width="17.3984375" style="21" bestFit="1" customWidth="1"/>
    <col min="259" max="259" width="17.59765625" style="21" bestFit="1" customWidth="1"/>
    <col min="260" max="260" width="14.73046875" style="21" bestFit="1" customWidth="1"/>
    <col min="261" max="261" width="14.3984375" style="21" bestFit="1" customWidth="1"/>
    <col min="262" max="262" width="12.1328125" style="21" bestFit="1" customWidth="1"/>
    <col min="263" max="263" width="12.3984375" style="21" bestFit="1" customWidth="1"/>
    <col min="264" max="265" width="13.86328125" style="21" bestFit="1" customWidth="1"/>
    <col min="266" max="266" width="14.86328125" style="21" bestFit="1" customWidth="1"/>
    <col min="267" max="267" width="12.1328125" style="21" bestFit="1" customWidth="1"/>
    <col min="268" max="268" width="12.3984375" style="21" bestFit="1" customWidth="1"/>
    <col min="269" max="270" width="13.86328125" style="21" bestFit="1" customWidth="1"/>
    <col min="271" max="271" width="14.86328125" style="21" bestFit="1" customWidth="1"/>
    <col min="272" max="510" width="9.06640625" style="21"/>
    <col min="511" max="511" width="15.3984375" style="21" bestFit="1" customWidth="1"/>
    <col min="512" max="512" width="11.1328125" style="21" bestFit="1" customWidth="1"/>
    <col min="513" max="513" width="14.59765625" style="21" bestFit="1" customWidth="1"/>
    <col min="514" max="514" width="17.3984375" style="21" bestFit="1" customWidth="1"/>
    <col min="515" max="515" width="17.59765625" style="21" bestFit="1" customWidth="1"/>
    <col min="516" max="516" width="14.73046875" style="21" bestFit="1" customWidth="1"/>
    <col min="517" max="517" width="14.3984375" style="21" bestFit="1" customWidth="1"/>
    <col min="518" max="518" width="12.1328125" style="21" bestFit="1" customWidth="1"/>
    <col min="519" max="519" width="12.3984375" style="21" bestFit="1" customWidth="1"/>
    <col min="520" max="521" width="13.86328125" style="21" bestFit="1" customWidth="1"/>
    <col min="522" max="522" width="14.86328125" style="21" bestFit="1" customWidth="1"/>
    <col min="523" max="523" width="12.1328125" style="21" bestFit="1" customWidth="1"/>
    <col min="524" max="524" width="12.3984375" style="21" bestFit="1" customWidth="1"/>
    <col min="525" max="526" width="13.86328125" style="21" bestFit="1" customWidth="1"/>
    <col min="527" max="527" width="14.86328125" style="21" bestFit="1" customWidth="1"/>
    <col min="528" max="766" width="9.06640625" style="21"/>
    <col min="767" max="767" width="15.3984375" style="21" bestFit="1" customWidth="1"/>
    <col min="768" max="768" width="11.1328125" style="21" bestFit="1" customWidth="1"/>
    <col min="769" max="769" width="14.59765625" style="21" bestFit="1" customWidth="1"/>
    <col min="770" max="770" width="17.3984375" style="21" bestFit="1" customWidth="1"/>
    <col min="771" max="771" width="17.59765625" style="21" bestFit="1" customWidth="1"/>
    <col min="772" max="772" width="14.73046875" style="21" bestFit="1" customWidth="1"/>
    <col min="773" max="773" width="14.3984375" style="21" bestFit="1" customWidth="1"/>
    <col min="774" max="774" width="12.1328125" style="21" bestFit="1" customWidth="1"/>
    <col min="775" max="775" width="12.3984375" style="21" bestFit="1" customWidth="1"/>
    <col min="776" max="777" width="13.86328125" style="21" bestFit="1" customWidth="1"/>
    <col min="778" max="778" width="14.86328125" style="21" bestFit="1" customWidth="1"/>
    <col min="779" max="779" width="12.1328125" style="21" bestFit="1" customWidth="1"/>
    <col min="780" max="780" width="12.3984375" style="21" bestFit="1" customWidth="1"/>
    <col min="781" max="782" width="13.86328125" style="21" bestFit="1" customWidth="1"/>
    <col min="783" max="783" width="14.86328125" style="21" bestFit="1" customWidth="1"/>
    <col min="784" max="1022" width="9.06640625" style="21"/>
    <col min="1023" max="1023" width="15.3984375" style="21" bestFit="1" customWidth="1"/>
    <col min="1024" max="1024" width="11.1328125" style="21" bestFit="1" customWidth="1"/>
    <col min="1025" max="1025" width="14.59765625" style="21" bestFit="1" customWidth="1"/>
    <col min="1026" max="1026" width="17.3984375" style="21" bestFit="1" customWidth="1"/>
    <col min="1027" max="1027" width="17.59765625" style="21" bestFit="1" customWidth="1"/>
    <col min="1028" max="1028" width="14.73046875" style="21" bestFit="1" customWidth="1"/>
    <col min="1029" max="1029" width="14.3984375" style="21" bestFit="1" customWidth="1"/>
    <col min="1030" max="1030" width="12.1328125" style="21" bestFit="1" customWidth="1"/>
    <col min="1031" max="1031" width="12.3984375" style="21" bestFit="1" customWidth="1"/>
    <col min="1032" max="1033" width="13.86328125" style="21" bestFit="1" customWidth="1"/>
    <col min="1034" max="1034" width="14.86328125" style="21" bestFit="1" customWidth="1"/>
    <col min="1035" max="1035" width="12.1328125" style="21" bestFit="1" customWidth="1"/>
    <col min="1036" max="1036" width="12.3984375" style="21" bestFit="1" customWidth="1"/>
    <col min="1037" max="1038" width="13.86328125" style="21" bestFit="1" customWidth="1"/>
    <col min="1039" max="1039" width="14.86328125" style="21" bestFit="1" customWidth="1"/>
    <col min="1040" max="1278" width="9.06640625" style="21"/>
    <col min="1279" max="1279" width="15.3984375" style="21" bestFit="1" customWidth="1"/>
    <col min="1280" max="1280" width="11.1328125" style="21" bestFit="1" customWidth="1"/>
    <col min="1281" max="1281" width="14.59765625" style="21" bestFit="1" customWidth="1"/>
    <col min="1282" max="1282" width="17.3984375" style="21" bestFit="1" customWidth="1"/>
    <col min="1283" max="1283" width="17.59765625" style="21" bestFit="1" customWidth="1"/>
    <col min="1284" max="1284" width="14.73046875" style="21" bestFit="1" customWidth="1"/>
    <col min="1285" max="1285" width="14.3984375" style="21" bestFit="1" customWidth="1"/>
    <col min="1286" max="1286" width="12.1328125" style="21" bestFit="1" customWidth="1"/>
    <col min="1287" max="1287" width="12.3984375" style="21" bestFit="1" customWidth="1"/>
    <col min="1288" max="1289" width="13.86328125" style="21" bestFit="1" customWidth="1"/>
    <col min="1290" max="1290" width="14.86328125" style="21" bestFit="1" customWidth="1"/>
    <col min="1291" max="1291" width="12.1328125" style="21" bestFit="1" customWidth="1"/>
    <col min="1292" max="1292" width="12.3984375" style="21" bestFit="1" customWidth="1"/>
    <col min="1293" max="1294" width="13.86328125" style="21" bestFit="1" customWidth="1"/>
    <col min="1295" max="1295" width="14.86328125" style="21" bestFit="1" customWidth="1"/>
    <col min="1296" max="1534" width="9.06640625" style="21"/>
    <col min="1535" max="1535" width="15.3984375" style="21" bestFit="1" customWidth="1"/>
    <col min="1536" max="1536" width="11.1328125" style="21" bestFit="1" customWidth="1"/>
    <col min="1537" max="1537" width="14.59765625" style="21" bestFit="1" customWidth="1"/>
    <col min="1538" max="1538" width="17.3984375" style="21" bestFit="1" customWidth="1"/>
    <col min="1539" max="1539" width="17.59765625" style="21" bestFit="1" customWidth="1"/>
    <col min="1540" max="1540" width="14.73046875" style="21" bestFit="1" customWidth="1"/>
    <col min="1541" max="1541" width="14.3984375" style="21" bestFit="1" customWidth="1"/>
    <col min="1542" max="1542" width="12.1328125" style="21" bestFit="1" customWidth="1"/>
    <col min="1543" max="1543" width="12.3984375" style="21" bestFit="1" customWidth="1"/>
    <col min="1544" max="1545" width="13.86328125" style="21" bestFit="1" customWidth="1"/>
    <col min="1546" max="1546" width="14.86328125" style="21" bestFit="1" customWidth="1"/>
    <col min="1547" max="1547" width="12.1328125" style="21" bestFit="1" customWidth="1"/>
    <col min="1548" max="1548" width="12.3984375" style="21" bestFit="1" customWidth="1"/>
    <col min="1549" max="1550" width="13.86328125" style="21" bestFit="1" customWidth="1"/>
    <col min="1551" max="1551" width="14.86328125" style="21" bestFit="1" customWidth="1"/>
    <col min="1552" max="1790" width="9.06640625" style="21"/>
    <col min="1791" max="1791" width="15.3984375" style="21" bestFit="1" customWidth="1"/>
    <col min="1792" max="1792" width="11.1328125" style="21" bestFit="1" customWidth="1"/>
    <col min="1793" max="1793" width="14.59765625" style="21" bestFit="1" customWidth="1"/>
    <col min="1794" max="1794" width="17.3984375" style="21" bestFit="1" customWidth="1"/>
    <col min="1795" max="1795" width="17.59765625" style="21" bestFit="1" customWidth="1"/>
    <col min="1796" max="1796" width="14.73046875" style="21" bestFit="1" customWidth="1"/>
    <col min="1797" max="1797" width="14.3984375" style="21" bestFit="1" customWidth="1"/>
    <col min="1798" max="1798" width="12.1328125" style="21" bestFit="1" customWidth="1"/>
    <col min="1799" max="1799" width="12.3984375" style="21" bestFit="1" customWidth="1"/>
    <col min="1800" max="1801" width="13.86328125" style="21" bestFit="1" customWidth="1"/>
    <col min="1802" max="1802" width="14.86328125" style="21" bestFit="1" customWidth="1"/>
    <col min="1803" max="1803" width="12.1328125" style="21" bestFit="1" customWidth="1"/>
    <col min="1804" max="1804" width="12.3984375" style="21" bestFit="1" customWidth="1"/>
    <col min="1805" max="1806" width="13.86328125" style="21" bestFit="1" customWidth="1"/>
    <col min="1807" max="1807" width="14.86328125" style="21" bestFit="1" customWidth="1"/>
    <col min="1808" max="2046" width="9.06640625" style="21"/>
    <col min="2047" max="2047" width="15.3984375" style="21" bestFit="1" customWidth="1"/>
    <col min="2048" max="2048" width="11.1328125" style="21" bestFit="1" customWidth="1"/>
    <col min="2049" max="2049" width="14.59765625" style="21" bestFit="1" customWidth="1"/>
    <col min="2050" max="2050" width="17.3984375" style="21" bestFit="1" customWidth="1"/>
    <col min="2051" max="2051" width="17.59765625" style="21" bestFit="1" customWidth="1"/>
    <col min="2052" max="2052" width="14.73046875" style="21" bestFit="1" customWidth="1"/>
    <col min="2053" max="2053" width="14.3984375" style="21" bestFit="1" customWidth="1"/>
    <col min="2054" max="2054" width="12.1328125" style="21" bestFit="1" customWidth="1"/>
    <col min="2055" max="2055" width="12.3984375" style="21" bestFit="1" customWidth="1"/>
    <col min="2056" max="2057" width="13.86328125" style="21" bestFit="1" customWidth="1"/>
    <col min="2058" max="2058" width="14.86328125" style="21" bestFit="1" customWidth="1"/>
    <col min="2059" max="2059" width="12.1328125" style="21" bestFit="1" customWidth="1"/>
    <col min="2060" max="2060" width="12.3984375" style="21" bestFit="1" customWidth="1"/>
    <col min="2061" max="2062" width="13.86328125" style="21" bestFit="1" customWidth="1"/>
    <col min="2063" max="2063" width="14.86328125" style="21" bestFit="1" customWidth="1"/>
    <col min="2064" max="2302" width="9.06640625" style="21"/>
    <col min="2303" max="2303" width="15.3984375" style="21" bestFit="1" customWidth="1"/>
    <col min="2304" max="2304" width="11.1328125" style="21" bestFit="1" customWidth="1"/>
    <col min="2305" max="2305" width="14.59765625" style="21" bestFit="1" customWidth="1"/>
    <col min="2306" max="2306" width="17.3984375" style="21" bestFit="1" customWidth="1"/>
    <col min="2307" max="2307" width="17.59765625" style="21" bestFit="1" customWidth="1"/>
    <col min="2308" max="2308" width="14.73046875" style="21" bestFit="1" customWidth="1"/>
    <col min="2309" max="2309" width="14.3984375" style="21" bestFit="1" customWidth="1"/>
    <col min="2310" max="2310" width="12.1328125" style="21" bestFit="1" customWidth="1"/>
    <col min="2311" max="2311" width="12.3984375" style="21" bestFit="1" customWidth="1"/>
    <col min="2312" max="2313" width="13.86328125" style="21" bestFit="1" customWidth="1"/>
    <col min="2314" max="2314" width="14.86328125" style="21" bestFit="1" customWidth="1"/>
    <col min="2315" max="2315" width="12.1328125" style="21" bestFit="1" customWidth="1"/>
    <col min="2316" max="2316" width="12.3984375" style="21" bestFit="1" customWidth="1"/>
    <col min="2317" max="2318" width="13.86328125" style="21" bestFit="1" customWidth="1"/>
    <col min="2319" max="2319" width="14.86328125" style="21" bestFit="1" customWidth="1"/>
    <col min="2320" max="2558" width="9.06640625" style="21"/>
    <col min="2559" max="2559" width="15.3984375" style="21" bestFit="1" customWidth="1"/>
    <col min="2560" max="2560" width="11.1328125" style="21" bestFit="1" customWidth="1"/>
    <col min="2561" max="2561" width="14.59765625" style="21" bestFit="1" customWidth="1"/>
    <col min="2562" max="2562" width="17.3984375" style="21" bestFit="1" customWidth="1"/>
    <col min="2563" max="2563" width="17.59765625" style="21" bestFit="1" customWidth="1"/>
    <col min="2564" max="2564" width="14.73046875" style="21" bestFit="1" customWidth="1"/>
    <col min="2565" max="2565" width="14.3984375" style="21" bestFit="1" customWidth="1"/>
    <col min="2566" max="2566" width="12.1328125" style="21" bestFit="1" customWidth="1"/>
    <col min="2567" max="2567" width="12.3984375" style="21" bestFit="1" customWidth="1"/>
    <col min="2568" max="2569" width="13.86328125" style="21" bestFit="1" customWidth="1"/>
    <col min="2570" max="2570" width="14.86328125" style="21" bestFit="1" customWidth="1"/>
    <col min="2571" max="2571" width="12.1328125" style="21" bestFit="1" customWidth="1"/>
    <col min="2572" max="2572" width="12.3984375" style="21" bestFit="1" customWidth="1"/>
    <col min="2573" max="2574" width="13.86328125" style="21" bestFit="1" customWidth="1"/>
    <col min="2575" max="2575" width="14.86328125" style="21" bestFit="1" customWidth="1"/>
    <col min="2576" max="2814" width="9.06640625" style="21"/>
    <col min="2815" max="2815" width="15.3984375" style="21" bestFit="1" customWidth="1"/>
    <col min="2816" max="2816" width="11.1328125" style="21" bestFit="1" customWidth="1"/>
    <col min="2817" max="2817" width="14.59765625" style="21" bestFit="1" customWidth="1"/>
    <col min="2818" max="2818" width="17.3984375" style="21" bestFit="1" customWidth="1"/>
    <col min="2819" max="2819" width="17.59765625" style="21" bestFit="1" customWidth="1"/>
    <col min="2820" max="2820" width="14.73046875" style="21" bestFit="1" customWidth="1"/>
    <col min="2821" max="2821" width="14.3984375" style="21" bestFit="1" customWidth="1"/>
    <col min="2822" max="2822" width="12.1328125" style="21" bestFit="1" customWidth="1"/>
    <col min="2823" max="2823" width="12.3984375" style="21" bestFit="1" customWidth="1"/>
    <col min="2824" max="2825" width="13.86328125" style="21" bestFit="1" customWidth="1"/>
    <col min="2826" max="2826" width="14.86328125" style="21" bestFit="1" customWidth="1"/>
    <col min="2827" max="2827" width="12.1328125" style="21" bestFit="1" customWidth="1"/>
    <col min="2828" max="2828" width="12.3984375" style="21" bestFit="1" customWidth="1"/>
    <col min="2829" max="2830" width="13.86328125" style="21" bestFit="1" customWidth="1"/>
    <col min="2831" max="2831" width="14.86328125" style="21" bestFit="1" customWidth="1"/>
    <col min="2832" max="3070" width="9.06640625" style="21"/>
    <col min="3071" max="3071" width="15.3984375" style="21" bestFit="1" customWidth="1"/>
    <col min="3072" max="3072" width="11.1328125" style="21" bestFit="1" customWidth="1"/>
    <col min="3073" max="3073" width="14.59765625" style="21" bestFit="1" customWidth="1"/>
    <col min="3074" max="3074" width="17.3984375" style="21" bestFit="1" customWidth="1"/>
    <col min="3075" max="3075" width="17.59765625" style="21" bestFit="1" customWidth="1"/>
    <col min="3076" max="3076" width="14.73046875" style="21" bestFit="1" customWidth="1"/>
    <col min="3077" max="3077" width="14.3984375" style="21" bestFit="1" customWidth="1"/>
    <col min="3078" max="3078" width="12.1328125" style="21" bestFit="1" customWidth="1"/>
    <col min="3079" max="3079" width="12.3984375" style="21" bestFit="1" customWidth="1"/>
    <col min="3080" max="3081" width="13.86328125" style="21" bestFit="1" customWidth="1"/>
    <col min="3082" max="3082" width="14.86328125" style="21" bestFit="1" customWidth="1"/>
    <col min="3083" max="3083" width="12.1328125" style="21" bestFit="1" customWidth="1"/>
    <col min="3084" max="3084" width="12.3984375" style="21" bestFit="1" customWidth="1"/>
    <col min="3085" max="3086" width="13.86328125" style="21" bestFit="1" customWidth="1"/>
    <col min="3087" max="3087" width="14.86328125" style="21" bestFit="1" customWidth="1"/>
    <col min="3088" max="3326" width="9.06640625" style="21"/>
    <col min="3327" max="3327" width="15.3984375" style="21" bestFit="1" customWidth="1"/>
    <col min="3328" max="3328" width="11.1328125" style="21" bestFit="1" customWidth="1"/>
    <col min="3329" max="3329" width="14.59765625" style="21" bestFit="1" customWidth="1"/>
    <col min="3330" max="3330" width="17.3984375" style="21" bestFit="1" customWidth="1"/>
    <col min="3331" max="3331" width="17.59765625" style="21" bestFit="1" customWidth="1"/>
    <col min="3332" max="3332" width="14.73046875" style="21" bestFit="1" customWidth="1"/>
    <col min="3333" max="3333" width="14.3984375" style="21" bestFit="1" customWidth="1"/>
    <col min="3334" max="3334" width="12.1328125" style="21" bestFit="1" customWidth="1"/>
    <col min="3335" max="3335" width="12.3984375" style="21" bestFit="1" customWidth="1"/>
    <col min="3336" max="3337" width="13.86328125" style="21" bestFit="1" customWidth="1"/>
    <col min="3338" max="3338" width="14.86328125" style="21" bestFit="1" customWidth="1"/>
    <col min="3339" max="3339" width="12.1328125" style="21" bestFit="1" customWidth="1"/>
    <col min="3340" max="3340" width="12.3984375" style="21" bestFit="1" customWidth="1"/>
    <col min="3341" max="3342" width="13.86328125" style="21" bestFit="1" customWidth="1"/>
    <col min="3343" max="3343" width="14.86328125" style="21" bestFit="1" customWidth="1"/>
    <col min="3344" max="3582" width="9.06640625" style="21"/>
    <col min="3583" max="3583" width="15.3984375" style="21" bestFit="1" customWidth="1"/>
    <col min="3584" max="3584" width="11.1328125" style="21" bestFit="1" customWidth="1"/>
    <col min="3585" max="3585" width="14.59765625" style="21" bestFit="1" customWidth="1"/>
    <col min="3586" max="3586" width="17.3984375" style="21" bestFit="1" customWidth="1"/>
    <col min="3587" max="3587" width="17.59765625" style="21" bestFit="1" customWidth="1"/>
    <col min="3588" max="3588" width="14.73046875" style="21" bestFit="1" customWidth="1"/>
    <col min="3589" max="3589" width="14.3984375" style="21" bestFit="1" customWidth="1"/>
    <col min="3590" max="3590" width="12.1328125" style="21" bestFit="1" customWidth="1"/>
    <col min="3591" max="3591" width="12.3984375" style="21" bestFit="1" customWidth="1"/>
    <col min="3592" max="3593" width="13.86328125" style="21" bestFit="1" customWidth="1"/>
    <col min="3594" max="3594" width="14.86328125" style="21" bestFit="1" customWidth="1"/>
    <col min="3595" max="3595" width="12.1328125" style="21" bestFit="1" customWidth="1"/>
    <col min="3596" max="3596" width="12.3984375" style="21" bestFit="1" customWidth="1"/>
    <col min="3597" max="3598" width="13.86328125" style="21" bestFit="1" customWidth="1"/>
    <col min="3599" max="3599" width="14.86328125" style="21" bestFit="1" customWidth="1"/>
    <col min="3600" max="3838" width="9.06640625" style="21"/>
    <col min="3839" max="3839" width="15.3984375" style="21" bestFit="1" customWidth="1"/>
    <col min="3840" max="3840" width="11.1328125" style="21" bestFit="1" customWidth="1"/>
    <col min="3841" max="3841" width="14.59765625" style="21" bestFit="1" customWidth="1"/>
    <col min="3842" max="3842" width="17.3984375" style="21" bestFit="1" customWidth="1"/>
    <col min="3843" max="3843" width="17.59765625" style="21" bestFit="1" customWidth="1"/>
    <col min="3844" max="3844" width="14.73046875" style="21" bestFit="1" customWidth="1"/>
    <col min="3845" max="3845" width="14.3984375" style="21" bestFit="1" customWidth="1"/>
    <col min="3846" max="3846" width="12.1328125" style="21" bestFit="1" customWidth="1"/>
    <col min="3847" max="3847" width="12.3984375" style="21" bestFit="1" customWidth="1"/>
    <col min="3848" max="3849" width="13.86328125" style="21" bestFit="1" customWidth="1"/>
    <col min="3850" max="3850" width="14.86328125" style="21" bestFit="1" customWidth="1"/>
    <col min="3851" max="3851" width="12.1328125" style="21" bestFit="1" customWidth="1"/>
    <col min="3852" max="3852" width="12.3984375" style="21" bestFit="1" customWidth="1"/>
    <col min="3853" max="3854" width="13.86328125" style="21" bestFit="1" customWidth="1"/>
    <col min="3855" max="3855" width="14.86328125" style="21" bestFit="1" customWidth="1"/>
    <col min="3856" max="4094" width="9.06640625" style="21"/>
    <col min="4095" max="4095" width="15.3984375" style="21" bestFit="1" customWidth="1"/>
    <col min="4096" max="4096" width="11.1328125" style="21" bestFit="1" customWidth="1"/>
    <col min="4097" max="4097" width="14.59765625" style="21" bestFit="1" customWidth="1"/>
    <col min="4098" max="4098" width="17.3984375" style="21" bestFit="1" customWidth="1"/>
    <col min="4099" max="4099" width="17.59765625" style="21" bestFit="1" customWidth="1"/>
    <col min="4100" max="4100" width="14.73046875" style="21" bestFit="1" customWidth="1"/>
    <col min="4101" max="4101" width="14.3984375" style="21" bestFit="1" customWidth="1"/>
    <col min="4102" max="4102" width="12.1328125" style="21" bestFit="1" customWidth="1"/>
    <col min="4103" max="4103" width="12.3984375" style="21" bestFit="1" customWidth="1"/>
    <col min="4104" max="4105" width="13.86328125" style="21" bestFit="1" customWidth="1"/>
    <col min="4106" max="4106" width="14.86328125" style="21" bestFit="1" customWidth="1"/>
    <col min="4107" max="4107" width="12.1328125" style="21" bestFit="1" customWidth="1"/>
    <col min="4108" max="4108" width="12.3984375" style="21" bestFit="1" customWidth="1"/>
    <col min="4109" max="4110" width="13.86328125" style="21" bestFit="1" customWidth="1"/>
    <col min="4111" max="4111" width="14.86328125" style="21" bestFit="1" customWidth="1"/>
    <col min="4112" max="4350" width="9.06640625" style="21"/>
    <col min="4351" max="4351" width="15.3984375" style="21" bestFit="1" customWidth="1"/>
    <col min="4352" max="4352" width="11.1328125" style="21" bestFit="1" customWidth="1"/>
    <col min="4353" max="4353" width="14.59765625" style="21" bestFit="1" customWidth="1"/>
    <col min="4354" max="4354" width="17.3984375" style="21" bestFit="1" customWidth="1"/>
    <col min="4355" max="4355" width="17.59765625" style="21" bestFit="1" customWidth="1"/>
    <col min="4356" max="4356" width="14.73046875" style="21" bestFit="1" customWidth="1"/>
    <col min="4357" max="4357" width="14.3984375" style="21" bestFit="1" customWidth="1"/>
    <col min="4358" max="4358" width="12.1328125" style="21" bestFit="1" customWidth="1"/>
    <col min="4359" max="4359" width="12.3984375" style="21" bestFit="1" customWidth="1"/>
    <col min="4360" max="4361" width="13.86328125" style="21" bestFit="1" customWidth="1"/>
    <col min="4362" max="4362" width="14.86328125" style="21" bestFit="1" customWidth="1"/>
    <col min="4363" max="4363" width="12.1328125" style="21" bestFit="1" customWidth="1"/>
    <col min="4364" max="4364" width="12.3984375" style="21" bestFit="1" customWidth="1"/>
    <col min="4365" max="4366" width="13.86328125" style="21" bestFit="1" customWidth="1"/>
    <col min="4367" max="4367" width="14.86328125" style="21" bestFit="1" customWidth="1"/>
    <col min="4368" max="4606" width="9.06640625" style="21"/>
    <col min="4607" max="4607" width="15.3984375" style="21" bestFit="1" customWidth="1"/>
    <col min="4608" max="4608" width="11.1328125" style="21" bestFit="1" customWidth="1"/>
    <col min="4609" max="4609" width="14.59765625" style="21" bestFit="1" customWidth="1"/>
    <col min="4610" max="4610" width="17.3984375" style="21" bestFit="1" customWidth="1"/>
    <col min="4611" max="4611" width="17.59765625" style="21" bestFit="1" customWidth="1"/>
    <col min="4612" max="4612" width="14.73046875" style="21" bestFit="1" customWidth="1"/>
    <col min="4613" max="4613" width="14.3984375" style="21" bestFit="1" customWidth="1"/>
    <col min="4614" max="4614" width="12.1328125" style="21" bestFit="1" customWidth="1"/>
    <col min="4615" max="4615" width="12.3984375" style="21" bestFit="1" customWidth="1"/>
    <col min="4616" max="4617" width="13.86328125" style="21" bestFit="1" customWidth="1"/>
    <col min="4618" max="4618" width="14.86328125" style="21" bestFit="1" customWidth="1"/>
    <col min="4619" max="4619" width="12.1328125" style="21" bestFit="1" customWidth="1"/>
    <col min="4620" max="4620" width="12.3984375" style="21" bestFit="1" customWidth="1"/>
    <col min="4621" max="4622" width="13.86328125" style="21" bestFit="1" customWidth="1"/>
    <col min="4623" max="4623" width="14.86328125" style="21" bestFit="1" customWidth="1"/>
    <col min="4624" max="4862" width="9.06640625" style="21"/>
    <col min="4863" max="4863" width="15.3984375" style="21" bestFit="1" customWidth="1"/>
    <col min="4864" max="4864" width="11.1328125" style="21" bestFit="1" customWidth="1"/>
    <col min="4865" max="4865" width="14.59765625" style="21" bestFit="1" customWidth="1"/>
    <col min="4866" max="4866" width="17.3984375" style="21" bestFit="1" customWidth="1"/>
    <col min="4867" max="4867" width="17.59765625" style="21" bestFit="1" customWidth="1"/>
    <col min="4868" max="4868" width="14.73046875" style="21" bestFit="1" customWidth="1"/>
    <col min="4869" max="4869" width="14.3984375" style="21" bestFit="1" customWidth="1"/>
    <col min="4870" max="4870" width="12.1328125" style="21" bestFit="1" customWidth="1"/>
    <col min="4871" max="4871" width="12.3984375" style="21" bestFit="1" customWidth="1"/>
    <col min="4872" max="4873" width="13.86328125" style="21" bestFit="1" customWidth="1"/>
    <col min="4874" max="4874" width="14.86328125" style="21" bestFit="1" customWidth="1"/>
    <col min="4875" max="4875" width="12.1328125" style="21" bestFit="1" customWidth="1"/>
    <col min="4876" max="4876" width="12.3984375" style="21" bestFit="1" customWidth="1"/>
    <col min="4877" max="4878" width="13.86328125" style="21" bestFit="1" customWidth="1"/>
    <col min="4879" max="4879" width="14.86328125" style="21" bestFit="1" customWidth="1"/>
    <col min="4880" max="5118" width="9.06640625" style="21"/>
    <col min="5119" max="5119" width="15.3984375" style="21" bestFit="1" customWidth="1"/>
    <col min="5120" max="5120" width="11.1328125" style="21" bestFit="1" customWidth="1"/>
    <col min="5121" max="5121" width="14.59765625" style="21" bestFit="1" customWidth="1"/>
    <col min="5122" max="5122" width="17.3984375" style="21" bestFit="1" customWidth="1"/>
    <col min="5123" max="5123" width="17.59765625" style="21" bestFit="1" customWidth="1"/>
    <col min="5124" max="5124" width="14.73046875" style="21" bestFit="1" customWidth="1"/>
    <col min="5125" max="5125" width="14.3984375" style="21" bestFit="1" customWidth="1"/>
    <col min="5126" max="5126" width="12.1328125" style="21" bestFit="1" customWidth="1"/>
    <col min="5127" max="5127" width="12.3984375" style="21" bestFit="1" customWidth="1"/>
    <col min="5128" max="5129" width="13.86328125" style="21" bestFit="1" customWidth="1"/>
    <col min="5130" max="5130" width="14.86328125" style="21" bestFit="1" customWidth="1"/>
    <col min="5131" max="5131" width="12.1328125" style="21" bestFit="1" customWidth="1"/>
    <col min="5132" max="5132" width="12.3984375" style="21" bestFit="1" customWidth="1"/>
    <col min="5133" max="5134" width="13.86328125" style="21" bestFit="1" customWidth="1"/>
    <col min="5135" max="5135" width="14.86328125" style="21" bestFit="1" customWidth="1"/>
    <col min="5136" max="5374" width="9.06640625" style="21"/>
    <col min="5375" max="5375" width="15.3984375" style="21" bestFit="1" customWidth="1"/>
    <col min="5376" max="5376" width="11.1328125" style="21" bestFit="1" customWidth="1"/>
    <col min="5377" max="5377" width="14.59765625" style="21" bestFit="1" customWidth="1"/>
    <col min="5378" max="5378" width="17.3984375" style="21" bestFit="1" customWidth="1"/>
    <col min="5379" max="5379" width="17.59765625" style="21" bestFit="1" customWidth="1"/>
    <col min="5380" max="5380" width="14.73046875" style="21" bestFit="1" customWidth="1"/>
    <col min="5381" max="5381" width="14.3984375" style="21" bestFit="1" customWidth="1"/>
    <col min="5382" max="5382" width="12.1328125" style="21" bestFit="1" customWidth="1"/>
    <col min="5383" max="5383" width="12.3984375" style="21" bestFit="1" customWidth="1"/>
    <col min="5384" max="5385" width="13.86328125" style="21" bestFit="1" customWidth="1"/>
    <col min="5386" max="5386" width="14.86328125" style="21" bestFit="1" customWidth="1"/>
    <col min="5387" max="5387" width="12.1328125" style="21" bestFit="1" customWidth="1"/>
    <col min="5388" max="5388" width="12.3984375" style="21" bestFit="1" customWidth="1"/>
    <col min="5389" max="5390" width="13.86328125" style="21" bestFit="1" customWidth="1"/>
    <col min="5391" max="5391" width="14.86328125" style="21" bestFit="1" customWidth="1"/>
    <col min="5392" max="5630" width="9.06640625" style="21"/>
    <col min="5631" max="5631" width="15.3984375" style="21" bestFit="1" customWidth="1"/>
    <col min="5632" max="5632" width="11.1328125" style="21" bestFit="1" customWidth="1"/>
    <col min="5633" max="5633" width="14.59765625" style="21" bestFit="1" customWidth="1"/>
    <col min="5634" max="5634" width="17.3984375" style="21" bestFit="1" customWidth="1"/>
    <col min="5635" max="5635" width="17.59765625" style="21" bestFit="1" customWidth="1"/>
    <col min="5636" max="5636" width="14.73046875" style="21" bestFit="1" customWidth="1"/>
    <col min="5637" max="5637" width="14.3984375" style="21" bestFit="1" customWidth="1"/>
    <col min="5638" max="5638" width="12.1328125" style="21" bestFit="1" customWidth="1"/>
    <col min="5639" max="5639" width="12.3984375" style="21" bestFit="1" customWidth="1"/>
    <col min="5640" max="5641" width="13.86328125" style="21" bestFit="1" customWidth="1"/>
    <col min="5642" max="5642" width="14.86328125" style="21" bestFit="1" customWidth="1"/>
    <col min="5643" max="5643" width="12.1328125" style="21" bestFit="1" customWidth="1"/>
    <col min="5644" max="5644" width="12.3984375" style="21" bestFit="1" customWidth="1"/>
    <col min="5645" max="5646" width="13.86328125" style="21" bestFit="1" customWidth="1"/>
    <col min="5647" max="5647" width="14.86328125" style="21" bestFit="1" customWidth="1"/>
    <col min="5648" max="5886" width="9.06640625" style="21"/>
    <col min="5887" max="5887" width="15.3984375" style="21" bestFit="1" customWidth="1"/>
    <col min="5888" max="5888" width="11.1328125" style="21" bestFit="1" customWidth="1"/>
    <col min="5889" max="5889" width="14.59765625" style="21" bestFit="1" customWidth="1"/>
    <col min="5890" max="5890" width="17.3984375" style="21" bestFit="1" customWidth="1"/>
    <col min="5891" max="5891" width="17.59765625" style="21" bestFit="1" customWidth="1"/>
    <col min="5892" max="5892" width="14.73046875" style="21" bestFit="1" customWidth="1"/>
    <col min="5893" max="5893" width="14.3984375" style="21" bestFit="1" customWidth="1"/>
    <col min="5894" max="5894" width="12.1328125" style="21" bestFit="1" customWidth="1"/>
    <col min="5895" max="5895" width="12.3984375" style="21" bestFit="1" customWidth="1"/>
    <col min="5896" max="5897" width="13.86328125" style="21" bestFit="1" customWidth="1"/>
    <col min="5898" max="5898" width="14.86328125" style="21" bestFit="1" customWidth="1"/>
    <col min="5899" max="5899" width="12.1328125" style="21" bestFit="1" customWidth="1"/>
    <col min="5900" max="5900" width="12.3984375" style="21" bestFit="1" customWidth="1"/>
    <col min="5901" max="5902" width="13.86328125" style="21" bestFit="1" customWidth="1"/>
    <col min="5903" max="5903" width="14.86328125" style="21" bestFit="1" customWidth="1"/>
    <col min="5904" max="6142" width="9.06640625" style="21"/>
    <col min="6143" max="6143" width="15.3984375" style="21" bestFit="1" customWidth="1"/>
    <col min="6144" max="6144" width="11.1328125" style="21" bestFit="1" customWidth="1"/>
    <col min="6145" max="6145" width="14.59765625" style="21" bestFit="1" customWidth="1"/>
    <col min="6146" max="6146" width="17.3984375" style="21" bestFit="1" customWidth="1"/>
    <col min="6147" max="6147" width="17.59765625" style="21" bestFit="1" customWidth="1"/>
    <col min="6148" max="6148" width="14.73046875" style="21" bestFit="1" customWidth="1"/>
    <col min="6149" max="6149" width="14.3984375" style="21" bestFit="1" customWidth="1"/>
    <col min="6150" max="6150" width="12.1328125" style="21" bestFit="1" customWidth="1"/>
    <col min="6151" max="6151" width="12.3984375" style="21" bestFit="1" customWidth="1"/>
    <col min="6152" max="6153" width="13.86328125" style="21" bestFit="1" customWidth="1"/>
    <col min="6154" max="6154" width="14.86328125" style="21" bestFit="1" customWidth="1"/>
    <col min="6155" max="6155" width="12.1328125" style="21" bestFit="1" customWidth="1"/>
    <col min="6156" max="6156" width="12.3984375" style="21" bestFit="1" customWidth="1"/>
    <col min="6157" max="6158" width="13.86328125" style="21" bestFit="1" customWidth="1"/>
    <col min="6159" max="6159" width="14.86328125" style="21" bestFit="1" customWidth="1"/>
    <col min="6160" max="6398" width="9.06640625" style="21"/>
    <col min="6399" max="6399" width="15.3984375" style="21" bestFit="1" customWidth="1"/>
    <col min="6400" max="6400" width="11.1328125" style="21" bestFit="1" customWidth="1"/>
    <col min="6401" max="6401" width="14.59765625" style="21" bestFit="1" customWidth="1"/>
    <col min="6402" max="6402" width="17.3984375" style="21" bestFit="1" customWidth="1"/>
    <col min="6403" max="6403" width="17.59765625" style="21" bestFit="1" customWidth="1"/>
    <col min="6404" max="6404" width="14.73046875" style="21" bestFit="1" customWidth="1"/>
    <col min="6405" max="6405" width="14.3984375" style="21" bestFit="1" customWidth="1"/>
    <col min="6406" max="6406" width="12.1328125" style="21" bestFit="1" customWidth="1"/>
    <col min="6407" max="6407" width="12.3984375" style="21" bestFit="1" customWidth="1"/>
    <col min="6408" max="6409" width="13.86328125" style="21" bestFit="1" customWidth="1"/>
    <col min="6410" max="6410" width="14.86328125" style="21" bestFit="1" customWidth="1"/>
    <col min="6411" max="6411" width="12.1328125" style="21" bestFit="1" customWidth="1"/>
    <col min="6412" max="6412" width="12.3984375" style="21" bestFit="1" customWidth="1"/>
    <col min="6413" max="6414" width="13.86328125" style="21" bestFit="1" customWidth="1"/>
    <col min="6415" max="6415" width="14.86328125" style="21" bestFit="1" customWidth="1"/>
    <col min="6416" max="6654" width="9.06640625" style="21"/>
    <col min="6655" max="6655" width="15.3984375" style="21" bestFit="1" customWidth="1"/>
    <col min="6656" max="6656" width="11.1328125" style="21" bestFit="1" customWidth="1"/>
    <col min="6657" max="6657" width="14.59765625" style="21" bestFit="1" customWidth="1"/>
    <col min="6658" max="6658" width="17.3984375" style="21" bestFit="1" customWidth="1"/>
    <col min="6659" max="6659" width="17.59765625" style="21" bestFit="1" customWidth="1"/>
    <col min="6660" max="6660" width="14.73046875" style="21" bestFit="1" customWidth="1"/>
    <col min="6661" max="6661" width="14.3984375" style="21" bestFit="1" customWidth="1"/>
    <col min="6662" max="6662" width="12.1328125" style="21" bestFit="1" customWidth="1"/>
    <col min="6663" max="6663" width="12.3984375" style="21" bestFit="1" customWidth="1"/>
    <col min="6664" max="6665" width="13.86328125" style="21" bestFit="1" customWidth="1"/>
    <col min="6666" max="6666" width="14.86328125" style="21" bestFit="1" customWidth="1"/>
    <col min="6667" max="6667" width="12.1328125" style="21" bestFit="1" customWidth="1"/>
    <col min="6668" max="6668" width="12.3984375" style="21" bestFit="1" customWidth="1"/>
    <col min="6669" max="6670" width="13.86328125" style="21" bestFit="1" customWidth="1"/>
    <col min="6671" max="6671" width="14.86328125" style="21" bestFit="1" customWidth="1"/>
    <col min="6672" max="6910" width="9.06640625" style="21"/>
    <col min="6911" max="6911" width="15.3984375" style="21" bestFit="1" customWidth="1"/>
    <col min="6912" max="6912" width="11.1328125" style="21" bestFit="1" customWidth="1"/>
    <col min="6913" max="6913" width="14.59765625" style="21" bestFit="1" customWidth="1"/>
    <col min="6914" max="6914" width="17.3984375" style="21" bestFit="1" customWidth="1"/>
    <col min="6915" max="6915" width="17.59765625" style="21" bestFit="1" customWidth="1"/>
    <col min="6916" max="6916" width="14.73046875" style="21" bestFit="1" customWidth="1"/>
    <col min="6917" max="6917" width="14.3984375" style="21" bestFit="1" customWidth="1"/>
    <col min="6918" max="6918" width="12.1328125" style="21" bestFit="1" customWidth="1"/>
    <col min="6919" max="6919" width="12.3984375" style="21" bestFit="1" customWidth="1"/>
    <col min="6920" max="6921" width="13.86328125" style="21" bestFit="1" customWidth="1"/>
    <col min="6922" max="6922" width="14.86328125" style="21" bestFit="1" customWidth="1"/>
    <col min="6923" max="6923" width="12.1328125" style="21" bestFit="1" customWidth="1"/>
    <col min="6924" max="6924" width="12.3984375" style="21" bestFit="1" customWidth="1"/>
    <col min="6925" max="6926" width="13.86328125" style="21" bestFit="1" customWidth="1"/>
    <col min="6927" max="6927" width="14.86328125" style="21" bestFit="1" customWidth="1"/>
    <col min="6928" max="7166" width="9.06640625" style="21"/>
    <col min="7167" max="7167" width="15.3984375" style="21" bestFit="1" customWidth="1"/>
    <col min="7168" max="7168" width="11.1328125" style="21" bestFit="1" customWidth="1"/>
    <col min="7169" max="7169" width="14.59765625" style="21" bestFit="1" customWidth="1"/>
    <col min="7170" max="7170" width="17.3984375" style="21" bestFit="1" customWidth="1"/>
    <col min="7171" max="7171" width="17.59765625" style="21" bestFit="1" customWidth="1"/>
    <col min="7172" max="7172" width="14.73046875" style="21" bestFit="1" customWidth="1"/>
    <col min="7173" max="7173" width="14.3984375" style="21" bestFit="1" customWidth="1"/>
    <col min="7174" max="7174" width="12.1328125" style="21" bestFit="1" customWidth="1"/>
    <col min="7175" max="7175" width="12.3984375" style="21" bestFit="1" customWidth="1"/>
    <col min="7176" max="7177" width="13.86328125" style="21" bestFit="1" customWidth="1"/>
    <col min="7178" max="7178" width="14.86328125" style="21" bestFit="1" customWidth="1"/>
    <col min="7179" max="7179" width="12.1328125" style="21" bestFit="1" customWidth="1"/>
    <col min="7180" max="7180" width="12.3984375" style="21" bestFit="1" customWidth="1"/>
    <col min="7181" max="7182" width="13.86328125" style="21" bestFit="1" customWidth="1"/>
    <col min="7183" max="7183" width="14.86328125" style="21" bestFit="1" customWidth="1"/>
    <col min="7184" max="7422" width="9.06640625" style="21"/>
    <col min="7423" max="7423" width="15.3984375" style="21" bestFit="1" customWidth="1"/>
    <col min="7424" max="7424" width="11.1328125" style="21" bestFit="1" customWidth="1"/>
    <col min="7425" max="7425" width="14.59765625" style="21" bestFit="1" customWidth="1"/>
    <col min="7426" max="7426" width="17.3984375" style="21" bestFit="1" customWidth="1"/>
    <col min="7427" max="7427" width="17.59765625" style="21" bestFit="1" customWidth="1"/>
    <col min="7428" max="7428" width="14.73046875" style="21" bestFit="1" customWidth="1"/>
    <col min="7429" max="7429" width="14.3984375" style="21" bestFit="1" customWidth="1"/>
    <col min="7430" max="7430" width="12.1328125" style="21" bestFit="1" customWidth="1"/>
    <col min="7431" max="7431" width="12.3984375" style="21" bestFit="1" customWidth="1"/>
    <col min="7432" max="7433" width="13.86328125" style="21" bestFit="1" customWidth="1"/>
    <col min="7434" max="7434" width="14.86328125" style="21" bestFit="1" customWidth="1"/>
    <col min="7435" max="7435" width="12.1328125" style="21" bestFit="1" customWidth="1"/>
    <col min="7436" max="7436" width="12.3984375" style="21" bestFit="1" customWidth="1"/>
    <col min="7437" max="7438" width="13.86328125" style="21" bestFit="1" customWidth="1"/>
    <col min="7439" max="7439" width="14.86328125" style="21" bestFit="1" customWidth="1"/>
    <col min="7440" max="7678" width="9.06640625" style="21"/>
    <col min="7679" max="7679" width="15.3984375" style="21" bestFit="1" customWidth="1"/>
    <col min="7680" max="7680" width="11.1328125" style="21" bestFit="1" customWidth="1"/>
    <col min="7681" max="7681" width="14.59765625" style="21" bestFit="1" customWidth="1"/>
    <col min="7682" max="7682" width="17.3984375" style="21" bestFit="1" customWidth="1"/>
    <col min="7683" max="7683" width="17.59765625" style="21" bestFit="1" customWidth="1"/>
    <col min="7684" max="7684" width="14.73046875" style="21" bestFit="1" customWidth="1"/>
    <col min="7685" max="7685" width="14.3984375" style="21" bestFit="1" customWidth="1"/>
    <col min="7686" max="7686" width="12.1328125" style="21" bestFit="1" customWidth="1"/>
    <col min="7687" max="7687" width="12.3984375" style="21" bestFit="1" customWidth="1"/>
    <col min="7688" max="7689" width="13.86328125" style="21" bestFit="1" customWidth="1"/>
    <col min="7690" max="7690" width="14.86328125" style="21" bestFit="1" customWidth="1"/>
    <col min="7691" max="7691" width="12.1328125" style="21" bestFit="1" customWidth="1"/>
    <col min="7692" max="7692" width="12.3984375" style="21" bestFit="1" customWidth="1"/>
    <col min="7693" max="7694" width="13.86328125" style="21" bestFit="1" customWidth="1"/>
    <col min="7695" max="7695" width="14.86328125" style="21" bestFit="1" customWidth="1"/>
    <col min="7696" max="7934" width="9.06640625" style="21"/>
    <col min="7935" max="7935" width="15.3984375" style="21" bestFit="1" customWidth="1"/>
    <col min="7936" max="7936" width="11.1328125" style="21" bestFit="1" customWidth="1"/>
    <col min="7937" max="7937" width="14.59765625" style="21" bestFit="1" customWidth="1"/>
    <col min="7938" max="7938" width="17.3984375" style="21" bestFit="1" customWidth="1"/>
    <col min="7939" max="7939" width="17.59765625" style="21" bestFit="1" customWidth="1"/>
    <col min="7940" max="7940" width="14.73046875" style="21" bestFit="1" customWidth="1"/>
    <col min="7941" max="7941" width="14.3984375" style="21" bestFit="1" customWidth="1"/>
    <col min="7942" max="7942" width="12.1328125" style="21" bestFit="1" customWidth="1"/>
    <col min="7943" max="7943" width="12.3984375" style="21" bestFit="1" customWidth="1"/>
    <col min="7944" max="7945" width="13.86328125" style="21" bestFit="1" customWidth="1"/>
    <col min="7946" max="7946" width="14.86328125" style="21" bestFit="1" customWidth="1"/>
    <col min="7947" max="7947" width="12.1328125" style="21" bestFit="1" customWidth="1"/>
    <col min="7948" max="7948" width="12.3984375" style="21" bestFit="1" customWidth="1"/>
    <col min="7949" max="7950" width="13.86328125" style="21" bestFit="1" customWidth="1"/>
    <col min="7951" max="7951" width="14.86328125" style="21" bestFit="1" customWidth="1"/>
    <col min="7952" max="8190" width="9.06640625" style="21"/>
    <col min="8191" max="8191" width="15.3984375" style="21" bestFit="1" customWidth="1"/>
    <col min="8192" max="8192" width="11.1328125" style="21" bestFit="1" customWidth="1"/>
    <col min="8193" max="8193" width="14.59765625" style="21" bestFit="1" customWidth="1"/>
    <col min="8194" max="8194" width="17.3984375" style="21" bestFit="1" customWidth="1"/>
    <col min="8195" max="8195" width="17.59765625" style="21" bestFit="1" customWidth="1"/>
    <col min="8196" max="8196" width="14.73046875" style="21" bestFit="1" customWidth="1"/>
    <col min="8197" max="8197" width="14.3984375" style="21" bestFit="1" customWidth="1"/>
    <col min="8198" max="8198" width="12.1328125" style="21" bestFit="1" customWidth="1"/>
    <col min="8199" max="8199" width="12.3984375" style="21" bestFit="1" customWidth="1"/>
    <col min="8200" max="8201" width="13.86328125" style="21" bestFit="1" customWidth="1"/>
    <col min="8202" max="8202" width="14.86328125" style="21" bestFit="1" customWidth="1"/>
    <col min="8203" max="8203" width="12.1328125" style="21" bestFit="1" customWidth="1"/>
    <col min="8204" max="8204" width="12.3984375" style="21" bestFit="1" customWidth="1"/>
    <col min="8205" max="8206" width="13.86328125" style="21" bestFit="1" customWidth="1"/>
    <col min="8207" max="8207" width="14.86328125" style="21" bestFit="1" customWidth="1"/>
    <col min="8208" max="8446" width="9.06640625" style="21"/>
    <col min="8447" max="8447" width="15.3984375" style="21" bestFit="1" customWidth="1"/>
    <col min="8448" max="8448" width="11.1328125" style="21" bestFit="1" customWidth="1"/>
    <col min="8449" max="8449" width="14.59765625" style="21" bestFit="1" customWidth="1"/>
    <col min="8450" max="8450" width="17.3984375" style="21" bestFit="1" customWidth="1"/>
    <col min="8451" max="8451" width="17.59765625" style="21" bestFit="1" customWidth="1"/>
    <col min="8452" max="8452" width="14.73046875" style="21" bestFit="1" customWidth="1"/>
    <col min="8453" max="8453" width="14.3984375" style="21" bestFit="1" customWidth="1"/>
    <col min="8454" max="8454" width="12.1328125" style="21" bestFit="1" customWidth="1"/>
    <col min="8455" max="8455" width="12.3984375" style="21" bestFit="1" customWidth="1"/>
    <col min="8456" max="8457" width="13.86328125" style="21" bestFit="1" customWidth="1"/>
    <col min="8458" max="8458" width="14.86328125" style="21" bestFit="1" customWidth="1"/>
    <col min="8459" max="8459" width="12.1328125" style="21" bestFit="1" customWidth="1"/>
    <col min="8460" max="8460" width="12.3984375" style="21" bestFit="1" customWidth="1"/>
    <col min="8461" max="8462" width="13.86328125" style="21" bestFit="1" customWidth="1"/>
    <col min="8463" max="8463" width="14.86328125" style="21" bestFit="1" customWidth="1"/>
    <col min="8464" max="8702" width="9.06640625" style="21"/>
    <col min="8703" max="8703" width="15.3984375" style="21" bestFit="1" customWidth="1"/>
    <col min="8704" max="8704" width="11.1328125" style="21" bestFit="1" customWidth="1"/>
    <col min="8705" max="8705" width="14.59765625" style="21" bestFit="1" customWidth="1"/>
    <col min="8706" max="8706" width="17.3984375" style="21" bestFit="1" customWidth="1"/>
    <col min="8707" max="8707" width="17.59765625" style="21" bestFit="1" customWidth="1"/>
    <col min="8708" max="8708" width="14.73046875" style="21" bestFit="1" customWidth="1"/>
    <col min="8709" max="8709" width="14.3984375" style="21" bestFit="1" customWidth="1"/>
    <col min="8710" max="8710" width="12.1328125" style="21" bestFit="1" customWidth="1"/>
    <col min="8711" max="8711" width="12.3984375" style="21" bestFit="1" customWidth="1"/>
    <col min="8712" max="8713" width="13.86328125" style="21" bestFit="1" customWidth="1"/>
    <col min="8714" max="8714" width="14.86328125" style="21" bestFit="1" customWidth="1"/>
    <col min="8715" max="8715" width="12.1328125" style="21" bestFit="1" customWidth="1"/>
    <col min="8716" max="8716" width="12.3984375" style="21" bestFit="1" customWidth="1"/>
    <col min="8717" max="8718" width="13.86328125" style="21" bestFit="1" customWidth="1"/>
    <col min="8719" max="8719" width="14.86328125" style="21" bestFit="1" customWidth="1"/>
    <col min="8720" max="8958" width="9.06640625" style="21"/>
    <col min="8959" max="8959" width="15.3984375" style="21" bestFit="1" customWidth="1"/>
    <col min="8960" max="8960" width="11.1328125" style="21" bestFit="1" customWidth="1"/>
    <col min="8961" max="8961" width="14.59765625" style="21" bestFit="1" customWidth="1"/>
    <col min="8962" max="8962" width="17.3984375" style="21" bestFit="1" customWidth="1"/>
    <col min="8963" max="8963" width="17.59765625" style="21" bestFit="1" customWidth="1"/>
    <col min="8964" max="8964" width="14.73046875" style="21" bestFit="1" customWidth="1"/>
    <col min="8965" max="8965" width="14.3984375" style="21" bestFit="1" customWidth="1"/>
    <col min="8966" max="8966" width="12.1328125" style="21" bestFit="1" customWidth="1"/>
    <col min="8967" max="8967" width="12.3984375" style="21" bestFit="1" customWidth="1"/>
    <col min="8968" max="8969" width="13.86328125" style="21" bestFit="1" customWidth="1"/>
    <col min="8970" max="8970" width="14.86328125" style="21" bestFit="1" customWidth="1"/>
    <col min="8971" max="8971" width="12.1328125" style="21" bestFit="1" customWidth="1"/>
    <col min="8972" max="8972" width="12.3984375" style="21" bestFit="1" customWidth="1"/>
    <col min="8973" max="8974" width="13.86328125" style="21" bestFit="1" customWidth="1"/>
    <col min="8975" max="8975" width="14.86328125" style="21" bestFit="1" customWidth="1"/>
    <col min="8976" max="9214" width="9.06640625" style="21"/>
    <col min="9215" max="9215" width="15.3984375" style="21" bestFit="1" customWidth="1"/>
    <col min="9216" max="9216" width="11.1328125" style="21" bestFit="1" customWidth="1"/>
    <col min="9217" max="9217" width="14.59765625" style="21" bestFit="1" customWidth="1"/>
    <col min="9218" max="9218" width="17.3984375" style="21" bestFit="1" customWidth="1"/>
    <col min="9219" max="9219" width="17.59765625" style="21" bestFit="1" customWidth="1"/>
    <col min="9220" max="9220" width="14.73046875" style="21" bestFit="1" customWidth="1"/>
    <col min="9221" max="9221" width="14.3984375" style="21" bestFit="1" customWidth="1"/>
    <col min="9222" max="9222" width="12.1328125" style="21" bestFit="1" customWidth="1"/>
    <col min="9223" max="9223" width="12.3984375" style="21" bestFit="1" customWidth="1"/>
    <col min="9224" max="9225" width="13.86328125" style="21" bestFit="1" customWidth="1"/>
    <col min="9226" max="9226" width="14.86328125" style="21" bestFit="1" customWidth="1"/>
    <col min="9227" max="9227" width="12.1328125" style="21" bestFit="1" customWidth="1"/>
    <col min="9228" max="9228" width="12.3984375" style="21" bestFit="1" customWidth="1"/>
    <col min="9229" max="9230" width="13.86328125" style="21" bestFit="1" customWidth="1"/>
    <col min="9231" max="9231" width="14.86328125" style="21" bestFit="1" customWidth="1"/>
    <col min="9232" max="9470" width="9.06640625" style="21"/>
    <col min="9471" max="9471" width="15.3984375" style="21" bestFit="1" customWidth="1"/>
    <col min="9472" max="9472" width="11.1328125" style="21" bestFit="1" customWidth="1"/>
    <col min="9473" max="9473" width="14.59765625" style="21" bestFit="1" customWidth="1"/>
    <col min="9474" max="9474" width="17.3984375" style="21" bestFit="1" customWidth="1"/>
    <col min="9475" max="9475" width="17.59765625" style="21" bestFit="1" customWidth="1"/>
    <col min="9476" max="9476" width="14.73046875" style="21" bestFit="1" customWidth="1"/>
    <col min="9477" max="9477" width="14.3984375" style="21" bestFit="1" customWidth="1"/>
    <col min="9478" max="9478" width="12.1328125" style="21" bestFit="1" customWidth="1"/>
    <col min="9479" max="9479" width="12.3984375" style="21" bestFit="1" customWidth="1"/>
    <col min="9480" max="9481" width="13.86328125" style="21" bestFit="1" customWidth="1"/>
    <col min="9482" max="9482" width="14.86328125" style="21" bestFit="1" customWidth="1"/>
    <col min="9483" max="9483" width="12.1328125" style="21" bestFit="1" customWidth="1"/>
    <col min="9484" max="9484" width="12.3984375" style="21" bestFit="1" customWidth="1"/>
    <col min="9485" max="9486" width="13.86328125" style="21" bestFit="1" customWidth="1"/>
    <col min="9487" max="9487" width="14.86328125" style="21" bestFit="1" customWidth="1"/>
    <col min="9488" max="9726" width="9.06640625" style="21"/>
    <col min="9727" max="9727" width="15.3984375" style="21" bestFit="1" customWidth="1"/>
    <col min="9728" max="9728" width="11.1328125" style="21" bestFit="1" customWidth="1"/>
    <col min="9729" max="9729" width="14.59765625" style="21" bestFit="1" customWidth="1"/>
    <col min="9730" max="9730" width="17.3984375" style="21" bestFit="1" customWidth="1"/>
    <col min="9731" max="9731" width="17.59765625" style="21" bestFit="1" customWidth="1"/>
    <col min="9732" max="9732" width="14.73046875" style="21" bestFit="1" customWidth="1"/>
    <col min="9733" max="9733" width="14.3984375" style="21" bestFit="1" customWidth="1"/>
    <col min="9734" max="9734" width="12.1328125" style="21" bestFit="1" customWidth="1"/>
    <col min="9735" max="9735" width="12.3984375" style="21" bestFit="1" customWidth="1"/>
    <col min="9736" max="9737" width="13.86328125" style="21" bestFit="1" customWidth="1"/>
    <col min="9738" max="9738" width="14.86328125" style="21" bestFit="1" customWidth="1"/>
    <col min="9739" max="9739" width="12.1328125" style="21" bestFit="1" customWidth="1"/>
    <col min="9740" max="9740" width="12.3984375" style="21" bestFit="1" customWidth="1"/>
    <col min="9741" max="9742" width="13.86328125" style="21" bestFit="1" customWidth="1"/>
    <col min="9743" max="9743" width="14.86328125" style="21" bestFit="1" customWidth="1"/>
    <col min="9744" max="9982" width="9.06640625" style="21"/>
    <col min="9983" max="9983" width="15.3984375" style="21" bestFit="1" customWidth="1"/>
    <col min="9984" max="9984" width="11.1328125" style="21" bestFit="1" customWidth="1"/>
    <col min="9985" max="9985" width="14.59765625" style="21" bestFit="1" customWidth="1"/>
    <col min="9986" max="9986" width="17.3984375" style="21" bestFit="1" customWidth="1"/>
    <col min="9987" max="9987" width="17.59765625" style="21" bestFit="1" customWidth="1"/>
    <col min="9988" max="9988" width="14.73046875" style="21" bestFit="1" customWidth="1"/>
    <col min="9989" max="9989" width="14.3984375" style="21" bestFit="1" customWidth="1"/>
    <col min="9990" max="9990" width="12.1328125" style="21" bestFit="1" customWidth="1"/>
    <col min="9991" max="9991" width="12.3984375" style="21" bestFit="1" customWidth="1"/>
    <col min="9992" max="9993" width="13.86328125" style="21" bestFit="1" customWidth="1"/>
    <col min="9994" max="9994" width="14.86328125" style="21" bestFit="1" customWidth="1"/>
    <col min="9995" max="9995" width="12.1328125" style="21" bestFit="1" customWidth="1"/>
    <col min="9996" max="9996" width="12.3984375" style="21" bestFit="1" customWidth="1"/>
    <col min="9997" max="9998" width="13.86328125" style="21" bestFit="1" customWidth="1"/>
    <col min="9999" max="9999" width="14.86328125" style="21" bestFit="1" customWidth="1"/>
    <col min="10000" max="10238" width="9.06640625" style="21"/>
    <col min="10239" max="10239" width="15.3984375" style="21" bestFit="1" customWidth="1"/>
    <col min="10240" max="10240" width="11.1328125" style="21" bestFit="1" customWidth="1"/>
    <col min="10241" max="10241" width="14.59765625" style="21" bestFit="1" customWidth="1"/>
    <col min="10242" max="10242" width="17.3984375" style="21" bestFit="1" customWidth="1"/>
    <col min="10243" max="10243" width="17.59765625" style="21" bestFit="1" customWidth="1"/>
    <col min="10244" max="10244" width="14.73046875" style="21" bestFit="1" customWidth="1"/>
    <col min="10245" max="10245" width="14.3984375" style="21" bestFit="1" customWidth="1"/>
    <col min="10246" max="10246" width="12.1328125" style="21" bestFit="1" customWidth="1"/>
    <col min="10247" max="10247" width="12.3984375" style="21" bestFit="1" customWidth="1"/>
    <col min="10248" max="10249" width="13.86328125" style="21" bestFit="1" customWidth="1"/>
    <col min="10250" max="10250" width="14.86328125" style="21" bestFit="1" customWidth="1"/>
    <col min="10251" max="10251" width="12.1328125" style="21" bestFit="1" customWidth="1"/>
    <col min="10252" max="10252" width="12.3984375" style="21" bestFit="1" customWidth="1"/>
    <col min="10253" max="10254" width="13.86328125" style="21" bestFit="1" customWidth="1"/>
    <col min="10255" max="10255" width="14.86328125" style="21" bestFit="1" customWidth="1"/>
    <col min="10256" max="10494" width="9.06640625" style="21"/>
    <col min="10495" max="10495" width="15.3984375" style="21" bestFit="1" customWidth="1"/>
    <col min="10496" max="10496" width="11.1328125" style="21" bestFit="1" customWidth="1"/>
    <col min="10497" max="10497" width="14.59765625" style="21" bestFit="1" customWidth="1"/>
    <col min="10498" max="10498" width="17.3984375" style="21" bestFit="1" customWidth="1"/>
    <col min="10499" max="10499" width="17.59765625" style="21" bestFit="1" customWidth="1"/>
    <col min="10500" max="10500" width="14.73046875" style="21" bestFit="1" customWidth="1"/>
    <col min="10501" max="10501" width="14.3984375" style="21" bestFit="1" customWidth="1"/>
    <col min="10502" max="10502" width="12.1328125" style="21" bestFit="1" customWidth="1"/>
    <col min="10503" max="10503" width="12.3984375" style="21" bestFit="1" customWidth="1"/>
    <col min="10504" max="10505" width="13.86328125" style="21" bestFit="1" customWidth="1"/>
    <col min="10506" max="10506" width="14.86328125" style="21" bestFit="1" customWidth="1"/>
    <col min="10507" max="10507" width="12.1328125" style="21" bestFit="1" customWidth="1"/>
    <col min="10508" max="10508" width="12.3984375" style="21" bestFit="1" customWidth="1"/>
    <col min="10509" max="10510" width="13.86328125" style="21" bestFit="1" customWidth="1"/>
    <col min="10511" max="10511" width="14.86328125" style="21" bestFit="1" customWidth="1"/>
    <col min="10512" max="10750" width="9.06640625" style="21"/>
    <col min="10751" max="10751" width="15.3984375" style="21" bestFit="1" customWidth="1"/>
    <col min="10752" max="10752" width="11.1328125" style="21" bestFit="1" customWidth="1"/>
    <col min="10753" max="10753" width="14.59765625" style="21" bestFit="1" customWidth="1"/>
    <col min="10754" max="10754" width="17.3984375" style="21" bestFit="1" customWidth="1"/>
    <col min="10755" max="10755" width="17.59765625" style="21" bestFit="1" customWidth="1"/>
    <col min="10756" max="10756" width="14.73046875" style="21" bestFit="1" customWidth="1"/>
    <col min="10757" max="10757" width="14.3984375" style="21" bestFit="1" customWidth="1"/>
    <col min="10758" max="10758" width="12.1328125" style="21" bestFit="1" customWidth="1"/>
    <col min="10759" max="10759" width="12.3984375" style="21" bestFit="1" customWidth="1"/>
    <col min="10760" max="10761" width="13.86328125" style="21" bestFit="1" customWidth="1"/>
    <col min="10762" max="10762" width="14.86328125" style="21" bestFit="1" customWidth="1"/>
    <col min="10763" max="10763" width="12.1328125" style="21" bestFit="1" customWidth="1"/>
    <col min="10764" max="10764" width="12.3984375" style="21" bestFit="1" customWidth="1"/>
    <col min="10765" max="10766" width="13.86328125" style="21" bestFit="1" customWidth="1"/>
    <col min="10767" max="10767" width="14.86328125" style="21" bestFit="1" customWidth="1"/>
    <col min="10768" max="11006" width="9.06640625" style="21"/>
    <col min="11007" max="11007" width="15.3984375" style="21" bestFit="1" customWidth="1"/>
    <col min="11008" max="11008" width="11.1328125" style="21" bestFit="1" customWidth="1"/>
    <col min="11009" max="11009" width="14.59765625" style="21" bestFit="1" customWidth="1"/>
    <col min="11010" max="11010" width="17.3984375" style="21" bestFit="1" customWidth="1"/>
    <col min="11011" max="11011" width="17.59765625" style="21" bestFit="1" customWidth="1"/>
    <col min="11012" max="11012" width="14.73046875" style="21" bestFit="1" customWidth="1"/>
    <col min="11013" max="11013" width="14.3984375" style="21" bestFit="1" customWidth="1"/>
    <col min="11014" max="11014" width="12.1328125" style="21" bestFit="1" customWidth="1"/>
    <col min="11015" max="11015" width="12.3984375" style="21" bestFit="1" customWidth="1"/>
    <col min="11016" max="11017" width="13.86328125" style="21" bestFit="1" customWidth="1"/>
    <col min="11018" max="11018" width="14.86328125" style="21" bestFit="1" customWidth="1"/>
    <col min="11019" max="11019" width="12.1328125" style="21" bestFit="1" customWidth="1"/>
    <col min="11020" max="11020" width="12.3984375" style="21" bestFit="1" customWidth="1"/>
    <col min="11021" max="11022" width="13.86328125" style="21" bestFit="1" customWidth="1"/>
    <col min="11023" max="11023" width="14.86328125" style="21" bestFit="1" customWidth="1"/>
    <col min="11024" max="11262" width="9.06640625" style="21"/>
    <col min="11263" max="11263" width="15.3984375" style="21" bestFit="1" customWidth="1"/>
    <col min="11264" max="11264" width="11.1328125" style="21" bestFit="1" customWidth="1"/>
    <col min="11265" max="11265" width="14.59765625" style="21" bestFit="1" customWidth="1"/>
    <col min="11266" max="11266" width="17.3984375" style="21" bestFit="1" customWidth="1"/>
    <col min="11267" max="11267" width="17.59765625" style="21" bestFit="1" customWidth="1"/>
    <col min="11268" max="11268" width="14.73046875" style="21" bestFit="1" customWidth="1"/>
    <col min="11269" max="11269" width="14.3984375" style="21" bestFit="1" customWidth="1"/>
    <col min="11270" max="11270" width="12.1328125" style="21" bestFit="1" customWidth="1"/>
    <col min="11271" max="11271" width="12.3984375" style="21" bestFit="1" customWidth="1"/>
    <col min="11272" max="11273" width="13.86328125" style="21" bestFit="1" customWidth="1"/>
    <col min="11274" max="11274" width="14.86328125" style="21" bestFit="1" customWidth="1"/>
    <col min="11275" max="11275" width="12.1328125" style="21" bestFit="1" customWidth="1"/>
    <col min="11276" max="11276" width="12.3984375" style="21" bestFit="1" customWidth="1"/>
    <col min="11277" max="11278" width="13.86328125" style="21" bestFit="1" customWidth="1"/>
    <col min="11279" max="11279" width="14.86328125" style="21" bestFit="1" customWidth="1"/>
    <col min="11280" max="11518" width="9.06640625" style="21"/>
    <col min="11519" max="11519" width="15.3984375" style="21" bestFit="1" customWidth="1"/>
    <col min="11520" max="11520" width="11.1328125" style="21" bestFit="1" customWidth="1"/>
    <col min="11521" max="11521" width="14.59765625" style="21" bestFit="1" customWidth="1"/>
    <col min="11522" max="11522" width="17.3984375" style="21" bestFit="1" customWidth="1"/>
    <col min="11523" max="11523" width="17.59765625" style="21" bestFit="1" customWidth="1"/>
    <col min="11524" max="11524" width="14.73046875" style="21" bestFit="1" customWidth="1"/>
    <col min="11525" max="11525" width="14.3984375" style="21" bestFit="1" customWidth="1"/>
    <col min="11526" max="11526" width="12.1328125" style="21" bestFit="1" customWidth="1"/>
    <col min="11527" max="11527" width="12.3984375" style="21" bestFit="1" customWidth="1"/>
    <col min="11528" max="11529" width="13.86328125" style="21" bestFit="1" customWidth="1"/>
    <col min="11530" max="11530" width="14.86328125" style="21" bestFit="1" customWidth="1"/>
    <col min="11531" max="11531" width="12.1328125" style="21" bestFit="1" customWidth="1"/>
    <col min="11532" max="11532" width="12.3984375" style="21" bestFit="1" customWidth="1"/>
    <col min="11533" max="11534" width="13.86328125" style="21" bestFit="1" customWidth="1"/>
    <col min="11535" max="11535" width="14.86328125" style="21" bestFit="1" customWidth="1"/>
    <col min="11536" max="11774" width="9.06640625" style="21"/>
    <col min="11775" max="11775" width="15.3984375" style="21" bestFit="1" customWidth="1"/>
    <col min="11776" max="11776" width="11.1328125" style="21" bestFit="1" customWidth="1"/>
    <col min="11777" max="11777" width="14.59765625" style="21" bestFit="1" customWidth="1"/>
    <col min="11778" max="11778" width="17.3984375" style="21" bestFit="1" customWidth="1"/>
    <col min="11779" max="11779" width="17.59765625" style="21" bestFit="1" customWidth="1"/>
    <col min="11780" max="11780" width="14.73046875" style="21" bestFit="1" customWidth="1"/>
    <col min="11781" max="11781" width="14.3984375" style="21" bestFit="1" customWidth="1"/>
    <col min="11782" max="11782" width="12.1328125" style="21" bestFit="1" customWidth="1"/>
    <col min="11783" max="11783" width="12.3984375" style="21" bestFit="1" customWidth="1"/>
    <col min="11784" max="11785" width="13.86328125" style="21" bestFit="1" customWidth="1"/>
    <col min="11786" max="11786" width="14.86328125" style="21" bestFit="1" customWidth="1"/>
    <col min="11787" max="11787" width="12.1328125" style="21" bestFit="1" customWidth="1"/>
    <col min="11788" max="11788" width="12.3984375" style="21" bestFit="1" customWidth="1"/>
    <col min="11789" max="11790" width="13.86328125" style="21" bestFit="1" customWidth="1"/>
    <col min="11791" max="11791" width="14.86328125" style="21" bestFit="1" customWidth="1"/>
    <col min="11792" max="12030" width="9.06640625" style="21"/>
    <col min="12031" max="12031" width="15.3984375" style="21" bestFit="1" customWidth="1"/>
    <col min="12032" max="12032" width="11.1328125" style="21" bestFit="1" customWidth="1"/>
    <col min="12033" max="12033" width="14.59765625" style="21" bestFit="1" customWidth="1"/>
    <col min="12034" max="12034" width="17.3984375" style="21" bestFit="1" customWidth="1"/>
    <col min="12035" max="12035" width="17.59765625" style="21" bestFit="1" customWidth="1"/>
    <col min="12036" max="12036" width="14.73046875" style="21" bestFit="1" customWidth="1"/>
    <col min="12037" max="12037" width="14.3984375" style="21" bestFit="1" customWidth="1"/>
    <col min="12038" max="12038" width="12.1328125" style="21" bestFit="1" customWidth="1"/>
    <col min="12039" max="12039" width="12.3984375" style="21" bestFit="1" customWidth="1"/>
    <col min="12040" max="12041" width="13.86328125" style="21" bestFit="1" customWidth="1"/>
    <col min="12042" max="12042" width="14.86328125" style="21" bestFit="1" customWidth="1"/>
    <col min="12043" max="12043" width="12.1328125" style="21" bestFit="1" customWidth="1"/>
    <col min="12044" max="12044" width="12.3984375" style="21" bestFit="1" customWidth="1"/>
    <col min="12045" max="12046" width="13.86328125" style="21" bestFit="1" customWidth="1"/>
    <col min="12047" max="12047" width="14.86328125" style="21" bestFit="1" customWidth="1"/>
    <col min="12048" max="12286" width="9.06640625" style="21"/>
    <col min="12287" max="12287" width="15.3984375" style="21" bestFit="1" customWidth="1"/>
    <col min="12288" max="12288" width="11.1328125" style="21" bestFit="1" customWidth="1"/>
    <col min="12289" max="12289" width="14.59765625" style="21" bestFit="1" customWidth="1"/>
    <col min="12290" max="12290" width="17.3984375" style="21" bestFit="1" customWidth="1"/>
    <col min="12291" max="12291" width="17.59765625" style="21" bestFit="1" customWidth="1"/>
    <col min="12292" max="12292" width="14.73046875" style="21" bestFit="1" customWidth="1"/>
    <col min="12293" max="12293" width="14.3984375" style="21" bestFit="1" customWidth="1"/>
    <col min="12294" max="12294" width="12.1328125" style="21" bestFit="1" customWidth="1"/>
    <col min="12295" max="12295" width="12.3984375" style="21" bestFit="1" customWidth="1"/>
    <col min="12296" max="12297" width="13.86328125" style="21" bestFit="1" customWidth="1"/>
    <col min="12298" max="12298" width="14.86328125" style="21" bestFit="1" customWidth="1"/>
    <col min="12299" max="12299" width="12.1328125" style="21" bestFit="1" customWidth="1"/>
    <col min="12300" max="12300" width="12.3984375" style="21" bestFit="1" customWidth="1"/>
    <col min="12301" max="12302" width="13.86328125" style="21" bestFit="1" customWidth="1"/>
    <col min="12303" max="12303" width="14.86328125" style="21" bestFit="1" customWidth="1"/>
    <col min="12304" max="12542" width="9.06640625" style="21"/>
    <col min="12543" max="12543" width="15.3984375" style="21" bestFit="1" customWidth="1"/>
    <col min="12544" max="12544" width="11.1328125" style="21" bestFit="1" customWidth="1"/>
    <col min="12545" max="12545" width="14.59765625" style="21" bestFit="1" customWidth="1"/>
    <col min="12546" max="12546" width="17.3984375" style="21" bestFit="1" customWidth="1"/>
    <col min="12547" max="12547" width="17.59765625" style="21" bestFit="1" customWidth="1"/>
    <col min="12548" max="12548" width="14.73046875" style="21" bestFit="1" customWidth="1"/>
    <col min="12549" max="12549" width="14.3984375" style="21" bestFit="1" customWidth="1"/>
    <col min="12550" max="12550" width="12.1328125" style="21" bestFit="1" customWidth="1"/>
    <col min="12551" max="12551" width="12.3984375" style="21" bestFit="1" customWidth="1"/>
    <col min="12552" max="12553" width="13.86328125" style="21" bestFit="1" customWidth="1"/>
    <col min="12554" max="12554" width="14.86328125" style="21" bestFit="1" customWidth="1"/>
    <col min="12555" max="12555" width="12.1328125" style="21" bestFit="1" customWidth="1"/>
    <col min="12556" max="12556" width="12.3984375" style="21" bestFit="1" customWidth="1"/>
    <col min="12557" max="12558" width="13.86328125" style="21" bestFit="1" customWidth="1"/>
    <col min="12559" max="12559" width="14.86328125" style="21" bestFit="1" customWidth="1"/>
    <col min="12560" max="12798" width="9.06640625" style="21"/>
    <col min="12799" max="12799" width="15.3984375" style="21" bestFit="1" customWidth="1"/>
    <col min="12800" max="12800" width="11.1328125" style="21" bestFit="1" customWidth="1"/>
    <col min="12801" max="12801" width="14.59765625" style="21" bestFit="1" customWidth="1"/>
    <col min="12802" max="12802" width="17.3984375" style="21" bestFit="1" customWidth="1"/>
    <col min="12803" max="12803" width="17.59765625" style="21" bestFit="1" customWidth="1"/>
    <col min="12804" max="12804" width="14.73046875" style="21" bestFit="1" customWidth="1"/>
    <col min="12805" max="12805" width="14.3984375" style="21" bestFit="1" customWidth="1"/>
    <col min="12806" max="12806" width="12.1328125" style="21" bestFit="1" customWidth="1"/>
    <col min="12807" max="12807" width="12.3984375" style="21" bestFit="1" customWidth="1"/>
    <col min="12808" max="12809" width="13.86328125" style="21" bestFit="1" customWidth="1"/>
    <col min="12810" max="12810" width="14.86328125" style="21" bestFit="1" customWidth="1"/>
    <col min="12811" max="12811" width="12.1328125" style="21" bestFit="1" customWidth="1"/>
    <col min="12812" max="12812" width="12.3984375" style="21" bestFit="1" customWidth="1"/>
    <col min="12813" max="12814" width="13.86328125" style="21" bestFit="1" customWidth="1"/>
    <col min="12815" max="12815" width="14.86328125" style="21" bestFit="1" customWidth="1"/>
    <col min="12816" max="13054" width="9.06640625" style="21"/>
    <col min="13055" max="13055" width="15.3984375" style="21" bestFit="1" customWidth="1"/>
    <col min="13056" max="13056" width="11.1328125" style="21" bestFit="1" customWidth="1"/>
    <col min="13057" max="13057" width="14.59765625" style="21" bestFit="1" customWidth="1"/>
    <col min="13058" max="13058" width="17.3984375" style="21" bestFit="1" customWidth="1"/>
    <col min="13059" max="13059" width="17.59765625" style="21" bestFit="1" customWidth="1"/>
    <col min="13060" max="13060" width="14.73046875" style="21" bestFit="1" customWidth="1"/>
    <col min="13061" max="13061" width="14.3984375" style="21" bestFit="1" customWidth="1"/>
    <col min="13062" max="13062" width="12.1328125" style="21" bestFit="1" customWidth="1"/>
    <col min="13063" max="13063" width="12.3984375" style="21" bestFit="1" customWidth="1"/>
    <col min="13064" max="13065" width="13.86328125" style="21" bestFit="1" customWidth="1"/>
    <col min="13066" max="13066" width="14.86328125" style="21" bestFit="1" customWidth="1"/>
    <col min="13067" max="13067" width="12.1328125" style="21" bestFit="1" customWidth="1"/>
    <col min="13068" max="13068" width="12.3984375" style="21" bestFit="1" customWidth="1"/>
    <col min="13069" max="13070" width="13.86328125" style="21" bestFit="1" customWidth="1"/>
    <col min="13071" max="13071" width="14.86328125" style="21" bestFit="1" customWidth="1"/>
    <col min="13072" max="13310" width="9.06640625" style="21"/>
    <col min="13311" max="13311" width="15.3984375" style="21" bestFit="1" customWidth="1"/>
    <col min="13312" max="13312" width="11.1328125" style="21" bestFit="1" customWidth="1"/>
    <col min="13313" max="13313" width="14.59765625" style="21" bestFit="1" customWidth="1"/>
    <col min="13314" max="13314" width="17.3984375" style="21" bestFit="1" customWidth="1"/>
    <col min="13315" max="13315" width="17.59765625" style="21" bestFit="1" customWidth="1"/>
    <col min="13316" max="13316" width="14.73046875" style="21" bestFit="1" customWidth="1"/>
    <col min="13317" max="13317" width="14.3984375" style="21" bestFit="1" customWidth="1"/>
    <col min="13318" max="13318" width="12.1328125" style="21" bestFit="1" customWidth="1"/>
    <col min="13319" max="13319" width="12.3984375" style="21" bestFit="1" customWidth="1"/>
    <col min="13320" max="13321" width="13.86328125" style="21" bestFit="1" customWidth="1"/>
    <col min="13322" max="13322" width="14.86328125" style="21" bestFit="1" customWidth="1"/>
    <col min="13323" max="13323" width="12.1328125" style="21" bestFit="1" customWidth="1"/>
    <col min="13324" max="13324" width="12.3984375" style="21" bestFit="1" customWidth="1"/>
    <col min="13325" max="13326" width="13.86328125" style="21" bestFit="1" customWidth="1"/>
    <col min="13327" max="13327" width="14.86328125" style="21" bestFit="1" customWidth="1"/>
    <col min="13328" max="13566" width="9.06640625" style="21"/>
    <col min="13567" max="13567" width="15.3984375" style="21" bestFit="1" customWidth="1"/>
    <col min="13568" max="13568" width="11.1328125" style="21" bestFit="1" customWidth="1"/>
    <col min="13569" max="13569" width="14.59765625" style="21" bestFit="1" customWidth="1"/>
    <col min="13570" max="13570" width="17.3984375" style="21" bestFit="1" customWidth="1"/>
    <col min="13571" max="13571" width="17.59765625" style="21" bestFit="1" customWidth="1"/>
    <col min="13572" max="13572" width="14.73046875" style="21" bestFit="1" customWidth="1"/>
    <col min="13573" max="13573" width="14.3984375" style="21" bestFit="1" customWidth="1"/>
    <col min="13574" max="13574" width="12.1328125" style="21" bestFit="1" customWidth="1"/>
    <col min="13575" max="13575" width="12.3984375" style="21" bestFit="1" customWidth="1"/>
    <col min="13576" max="13577" width="13.86328125" style="21" bestFit="1" customWidth="1"/>
    <col min="13578" max="13578" width="14.86328125" style="21" bestFit="1" customWidth="1"/>
    <col min="13579" max="13579" width="12.1328125" style="21" bestFit="1" customWidth="1"/>
    <col min="13580" max="13580" width="12.3984375" style="21" bestFit="1" customWidth="1"/>
    <col min="13581" max="13582" width="13.86328125" style="21" bestFit="1" customWidth="1"/>
    <col min="13583" max="13583" width="14.86328125" style="21" bestFit="1" customWidth="1"/>
    <col min="13584" max="13822" width="9.06640625" style="21"/>
    <col min="13823" max="13823" width="15.3984375" style="21" bestFit="1" customWidth="1"/>
    <col min="13824" max="13824" width="11.1328125" style="21" bestFit="1" customWidth="1"/>
    <col min="13825" max="13825" width="14.59765625" style="21" bestFit="1" customWidth="1"/>
    <col min="13826" max="13826" width="17.3984375" style="21" bestFit="1" customWidth="1"/>
    <col min="13827" max="13827" width="17.59765625" style="21" bestFit="1" customWidth="1"/>
    <col min="13828" max="13828" width="14.73046875" style="21" bestFit="1" customWidth="1"/>
    <col min="13829" max="13829" width="14.3984375" style="21" bestFit="1" customWidth="1"/>
    <col min="13830" max="13830" width="12.1328125" style="21" bestFit="1" customWidth="1"/>
    <col min="13831" max="13831" width="12.3984375" style="21" bestFit="1" customWidth="1"/>
    <col min="13832" max="13833" width="13.86328125" style="21" bestFit="1" customWidth="1"/>
    <col min="13834" max="13834" width="14.86328125" style="21" bestFit="1" customWidth="1"/>
    <col min="13835" max="13835" width="12.1328125" style="21" bestFit="1" customWidth="1"/>
    <col min="13836" max="13836" width="12.3984375" style="21" bestFit="1" customWidth="1"/>
    <col min="13837" max="13838" width="13.86328125" style="21" bestFit="1" customWidth="1"/>
    <col min="13839" max="13839" width="14.86328125" style="21" bestFit="1" customWidth="1"/>
    <col min="13840" max="14078" width="9.06640625" style="21"/>
    <col min="14079" max="14079" width="15.3984375" style="21" bestFit="1" customWidth="1"/>
    <col min="14080" max="14080" width="11.1328125" style="21" bestFit="1" customWidth="1"/>
    <col min="14081" max="14081" width="14.59765625" style="21" bestFit="1" customWidth="1"/>
    <col min="14082" max="14082" width="17.3984375" style="21" bestFit="1" customWidth="1"/>
    <col min="14083" max="14083" width="17.59765625" style="21" bestFit="1" customWidth="1"/>
    <col min="14084" max="14084" width="14.73046875" style="21" bestFit="1" customWidth="1"/>
    <col min="14085" max="14085" width="14.3984375" style="21" bestFit="1" customWidth="1"/>
    <col min="14086" max="14086" width="12.1328125" style="21" bestFit="1" customWidth="1"/>
    <col min="14087" max="14087" width="12.3984375" style="21" bestFit="1" customWidth="1"/>
    <col min="14088" max="14089" width="13.86328125" style="21" bestFit="1" customWidth="1"/>
    <col min="14090" max="14090" width="14.86328125" style="21" bestFit="1" customWidth="1"/>
    <col min="14091" max="14091" width="12.1328125" style="21" bestFit="1" customWidth="1"/>
    <col min="14092" max="14092" width="12.3984375" style="21" bestFit="1" customWidth="1"/>
    <col min="14093" max="14094" width="13.86328125" style="21" bestFit="1" customWidth="1"/>
    <col min="14095" max="14095" width="14.86328125" style="21" bestFit="1" customWidth="1"/>
    <col min="14096" max="14334" width="9.06640625" style="21"/>
    <col min="14335" max="14335" width="15.3984375" style="21" bestFit="1" customWidth="1"/>
    <col min="14336" max="14336" width="11.1328125" style="21" bestFit="1" customWidth="1"/>
    <col min="14337" max="14337" width="14.59765625" style="21" bestFit="1" customWidth="1"/>
    <col min="14338" max="14338" width="17.3984375" style="21" bestFit="1" customWidth="1"/>
    <col min="14339" max="14339" width="17.59765625" style="21" bestFit="1" customWidth="1"/>
    <col min="14340" max="14340" width="14.73046875" style="21" bestFit="1" customWidth="1"/>
    <col min="14341" max="14341" width="14.3984375" style="21" bestFit="1" customWidth="1"/>
    <col min="14342" max="14342" width="12.1328125" style="21" bestFit="1" customWidth="1"/>
    <col min="14343" max="14343" width="12.3984375" style="21" bestFit="1" customWidth="1"/>
    <col min="14344" max="14345" width="13.86328125" style="21" bestFit="1" customWidth="1"/>
    <col min="14346" max="14346" width="14.86328125" style="21" bestFit="1" customWidth="1"/>
    <col min="14347" max="14347" width="12.1328125" style="21" bestFit="1" customWidth="1"/>
    <col min="14348" max="14348" width="12.3984375" style="21" bestFit="1" customWidth="1"/>
    <col min="14349" max="14350" width="13.86328125" style="21" bestFit="1" customWidth="1"/>
    <col min="14351" max="14351" width="14.86328125" style="21" bestFit="1" customWidth="1"/>
    <col min="14352" max="14590" width="9.06640625" style="21"/>
    <col min="14591" max="14591" width="15.3984375" style="21" bestFit="1" customWidth="1"/>
    <col min="14592" max="14592" width="11.1328125" style="21" bestFit="1" customWidth="1"/>
    <col min="14593" max="14593" width="14.59765625" style="21" bestFit="1" customWidth="1"/>
    <col min="14594" max="14594" width="17.3984375" style="21" bestFit="1" customWidth="1"/>
    <col min="14595" max="14595" width="17.59765625" style="21" bestFit="1" customWidth="1"/>
    <col min="14596" max="14596" width="14.73046875" style="21" bestFit="1" customWidth="1"/>
    <col min="14597" max="14597" width="14.3984375" style="21" bestFit="1" customWidth="1"/>
    <col min="14598" max="14598" width="12.1328125" style="21" bestFit="1" customWidth="1"/>
    <col min="14599" max="14599" width="12.3984375" style="21" bestFit="1" customWidth="1"/>
    <col min="14600" max="14601" width="13.86328125" style="21" bestFit="1" customWidth="1"/>
    <col min="14602" max="14602" width="14.86328125" style="21" bestFit="1" customWidth="1"/>
    <col min="14603" max="14603" width="12.1328125" style="21" bestFit="1" customWidth="1"/>
    <col min="14604" max="14604" width="12.3984375" style="21" bestFit="1" customWidth="1"/>
    <col min="14605" max="14606" width="13.86328125" style="21" bestFit="1" customWidth="1"/>
    <col min="14607" max="14607" width="14.86328125" style="21" bestFit="1" customWidth="1"/>
    <col min="14608" max="14846" width="9.06640625" style="21"/>
    <col min="14847" max="14847" width="15.3984375" style="21" bestFit="1" customWidth="1"/>
    <col min="14848" max="14848" width="11.1328125" style="21" bestFit="1" customWidth="1"/>
    <col min="14849" max="14849" width="14.59765625" style="21" bestFit="1" customWidth="1"/>
    <col min="14850" max="14850" width="17.3984375" style="21" bestFit="1" customWidth="1"/>
    <col min="14851" max="14851" width="17.59765625" style="21" bestFit="1" customWidth="1"/>
    <col min="14852" max="14852" width="14.73046875" style="21" bestFit="1" customWidth="1"/>
    <col min="14853" max="14853" width="14.3984375" style="21" bestFit="1" customWidth="1"/>
    <col min="14854" max="14854" width="12.1328125" style="21" bestFit="1" customWidth="1"/>
    <col min="14855" max="14855" width="12.3984375" style="21" bestFit="1" customWidth="1"/>
    <col min="14856" max="14857" width="13.86328125" style="21" bestFit="1" customWidth="1"/>
    <col min="14858" max="14858" width="14.86328125" style="21" bestFit="1" customWidth="1"/>
    <col min="14859" max="14859" width="12.1328125" style="21" bestFit="1" customWidth="1"/>
    <col min="14860" max="14860" width="12.3984375" style="21" bestFit="1" customWidth="1"/>
    <col min="14861" max="14862" width="13.86328125" style="21" bestFit="1" customWidth="1"/>
    <col min="14863" max="14863" width="14.86328125" style="21" bestFit="1" customWidth="1"/>
    <col min="14864" max="15102" width="9.06640625" style="21"/>
    <col min="15103" max="15103" width="15.3984375" style="21" bestFit="1" customWidth="1"/>
    <col min="15104" max="15104" width="11.1328125" style="21" bestFit="1" customWidth="1"/>
    <col min="15105" max="15105" width="14.59765625" style="21" bestFit="1" customWidth="1"/>
    <col min="15106" max="15106" width="17.3984375" style="21" bestFit="1" customWidth="1"/>
    <col min="15107" max="15107" width="17.59765625" style="21" bestFit="1" customWidth="1"/>
    <col min="15108" max="15108" width="14.73046875" style="21" bestFit="1" customWidth="1"/>
    <col min="15109" max="15109" width="14.3984375" style="21" bestFit="1" customWidth="1"/>
    <col min="15110" max="15110" width="12.1328125" style="21" bestFit="1" customWidth="1"/>
    <col min="15111" max="15111" width="12.3984375" style="21" bestFit="1" customWidth="1"/>
    <col min="15112" max="15113" width="13.86328125" style="21" bestFit="1" customWidth="1"/>
    <col min="15114" max="15114" width="14.86328125" style="21" bestFit="1" customWidth="1"/>
    <col min="15115" max="15115" width="12.1328125" style="21" bestFit="1" customWidth="1"/>
    <col min="15116" max="15116" width="12.3984375" style="21" bestFit="1" customWidth="1"/>
    <col min="15117" max="15118" width="13.86328125" style="21" bestFit="1" customWidth="1"/>
    <col min="15119" max="15119" width="14.86328125" style="21" bestFit="1" customWidth="1"/>
    <col min="15120" max="15358" width="9.06640625" style="21"/>
    <col min="15359" max="15359" width="15.3984375" style="21" bestFit="1" customWidth="1"/>
    <col min="15360" max="15360" width="11.1328125" style="21" bestFit="1" customWidth="1"/>
    <col min="15361" max="15361" width="14.59765625" style="21" bestFit="1" customWidth="1"/>
    <col min="15362" max="15362" width="17.3984375" style="21" bestFit="1" customWidth="1"/>
    <col min="15363" max="15363" width="17.59765625" style="21" bestFit="1" customWidth="1"/>
    <col min="15364" max="15364" width="14.73046875" style="21" bestFit="1" customWidth="1"/>
    <col min="15365" max="15365" width="14.3984375" style="21" bestFit="1" customWidth="1"/>
    <col min="15366" max="15366" width="12.1328125" style="21" bestFit="1" customWidth="1"/>
    <col min="15367" max="15367" width="12.3984375" style="21" bestFit="1" customWidth="1"/>
    <col min="15368" max="15369" width="13.86328125" style="21" bestFit="1" customWidth="1"/>
    <col min="15370" max="15370" width="14.86328125" style="21" bestFit="1" customWidth="1"/>
    <col min="15371" max="15371" width="12.1328125" style="21" bestFit="1" customWidth="1"/>
    <col min="15372" max="15372" width="12.3984375" style="21" bestFit="1" customWidth="1"/>
    <col min="15373" max="15374" width="13.86328125" style="21" bestFit="1" customWidth="1"/>
    <col min="15375" max="15375" width="14.86328125" style="21" bestFit="1" customWidth="1"/>
    <col min="15376" max="15614" width="9.06640625" style="21"/>
    <col min="15615" max="15615" width="15.3984375" style="21" bestFit="1" customWidth="1"/>
    <col min="15616" max="15616" width="11.1328125" style="21" bestFit="1" customWidth="1"/>
    <col min="15617" max="15617" width="14.59765625" style="21" bestFit="1" customWidth="1"/>
    <col min="15618" max="15618" width="17.3984375" style="21" bestFit="1" customWidth="1"/>
    <col min="15619" max="15619" width="17.59765625" style="21" bestFit="1" customWidth="1"/>
    <col min="15620" max="15620" width="14.73046875" style="21" bestFit="1" customWidth="1"/>
    <col min="15621" max="15621" width="14.3984375" style="21" bestFit="1" customWidth="1"/>
    <col min="15622" max="15622" width="12.1328125" style="21" bestFit="1" customWidth="1"/>
    <col min="15623" max="15623" width="12.3984375" style="21" bestFit="1" customWidth="1"/>
    <col min="15624" max="15625" width="13.86328125" style="21" bestFit="1" customWidth="1"/>
    <col min="15626" max="15626" width="14.86328125" style="21" bestFit="1" customWidth="1"/>
    <col min="15627" max="15627" width="12.1328125" style="21" bestFit="1" customWidth="1"/>
    <col min="15628" max="15628" width="12.3984375" style="21" bestFit="1" customWidth="1"/>
    <col min="15629" max="15630" width="13.86328125" style="21" bestFit="1" customWidth="1"/>
    <col min="15631" max="15631" width="14.86328125" style="21" bestFit="1" customWidth="1"/>
    <col min="15632" max="15870" width="9.06640625" style="21"/>
    <col min="15871" max="15871" width="15.3984375" style="21" bestFit="1" customWidth="1"/>
    <col min="15872" max="15872" width="11.1328125" style="21" bestFit="1" customWidth="1"/>
    <col min="15873" max="15873" width="14.59765625" style="21" bestFit="1" customWidth="1"/>
    <col min="15874" max="15874" width="17.3984375" style="21" bestFit="1" customWidth="1"/>
    <col min="15875" max="15875" width="17.59765625" style="21" bestFit="1" customWidth="1"/>
    <col min="15876" max="15876" width="14.73046875" style="21" bestFit="1" customWidth="1"/>
    <col min="15877" max="15877" width="14.3984375" style="21" bestFit="1" customWidth="1"/>
    <col min="15878" max="15878" width="12.1328125" style="21" bestFit="1" customWidth="1"/>
    <col min="15879" max="15879" width="12.3984375" style="21" bestFit="1" customWidth="1"/>
    <col min="15880" max="15881" width="13.86328125" style="21" bestFit="1" customWidth="1"/>
    <col min="15882" max="15882" width="14.86328125" style="21" bestFit="1" customWidth="1"/>
    <col min="15883" max="15883" width="12.1328125" style="21" bestFit="1" customWidth="1"/>
    <col min="15884" max="15884" width="12.3984375" style="21" bestFit="1" customWidth="1"/>
    <col min="15885" max="15886" width="13.86328125" style="21" bestFit="1" customWidth="1"/>
    <col min="15887" max="15887" width="14.86328125" style="21" bestFit="1" customWidth="1"/>
    <col min="15888" max="16126" width="9.06640625" style="21"/>
    <col min="16127" max="16127" width="15.3984375" style="21" bestFit="1" customWidth="1"/>
    <col min="16128" max="16128" width="11.1328125" style="21" bestFit="1" customWidth="1"/>
    <col min="16129" max="16129" width="14.59765625" style="21" bestFit="1" customWidth="1"/>
    <col min="16130" max="16130" width="17.3984375" style="21" bestFit="1" customWidth="1"/>
    <col min="16131" max="16131" width="17.59765625" style="21" bestFit="1" customWidth="1"/>
    <col min="16132" max="16132" width="14.73046875" style="21" bestFit="1" customWidth="1"/>
    <col min="16133" max="16133" width="14.3984375" style="21" bestFit="1" customWidth="1"/>
    <col min="16134" max="16134" width="12.1328125" style="21" bestFit="1" customWidth="1"/>
    <col min="16135" max="16135" width="12.3984375" style="21" bestFit="1" customWidth="1"/>
    <col min="16136" max="16137" width="13.86328125" style="21" bestFit="1" customWidth="1"/>
    <col min="16138" max="16138" width="14.86328125" style="21" bestFit="1" customWidth="1"/>
    <col min="16139" max="16139" width="12.1328125" style="21" bestFit="1" customWidth="1"/>
    <col min="16140" max="16140" width="12.3984375" style="21" bestFit="1" customWidth="1"/>
    <col min="16141" max="16142" width="13.86328125" style="21" bestFit="1" customWidth="1"/>
    <col min="16143" max="16143" width="14.86328125" style="21" bestFit="1" customWidth="1"/>
    <col min="16144" max="16384" width="9.06640625" style="21"/>
  </cols>
  <sheetData>
    <row r="1" spans="1:18">
      <c r="A1" s="68" t="s">
        <v>223</v>
      </c>
      <c r="B1" s="69" t="s">
        <v>224</v>
      </c>
      <c r="C1" s="76" t="s">
        <v>149</v>
      </c>
      <c r="D1" s="76" t="s">
        <v>151</v>
      </c>
      <c r="E1" s="76" t="s">
        <v>150</v>
      </c>
      <c r="F1" s="76" t="s">
        <v>152</v>
      </c>
      <c r="G1" s="76" t="s">
        <v>163</v>
      </c>
      <c r="H1" s="76" t="s">
        <v>164</v>
      </c>
      <c r="I1" s="76" t="s">
        <v>153</v>
      </c>
      <c r="J1" s="76" t="s">
        <v>155</v>
      </c>
      <c r="K1" s="76" t="s">
        <v>156</v>
      </c>
      <c r="L1" s="76" t="s">
        <v>157</v>
      </c>
      <c r="M1" s="76" t="s">
        <v>154</v>
      </c>
      <c r="N1" s="76" t="s">
        <v>158</v>
      </c>
      <c r="O1" s="76" t="s">
        <v>160</v>
      </c>
      <c r="P1" s="76" t="s">
        <v>161</v>
      </c>
      <c r="Q1" s="76" t="s">
        <v>162</v>
      </c>
      <c r="R1" s="76" t="s">
        <v>159</v>
      </c>
    </row>
    <row r="2" spans="1:18">
      <c r="A2" s="75" t="s">
        <v>7</v>
      </c>
      <c r="B2" s="76" t="s">
        <v>8</v>
      </c>
      <c r="C2" s="78">
        <f>IFERROR((s_DL/(k_decay*up_Rad_Spec!X2*s_IFDres_adj))*1,".")</f>
        <v>3.0499657036180126E-5</v>
      </c>
      <c r="D2" s="78">
        <f>IFERROR((s_DL/(k_decay*up_Rad_Spec!AN2*s_IFAres_adj*(1/s_PEFm_pp)*s_SLF*(s_ET_res_o+s_ET_res_i)*(1/24)))*1,".")</f>
        <v>3.5612987049150901E-4</v>
      </c>
      <c r="E2" s="78">
        <f>IFERROR((s_DL/(k_decay*up_Rad_Spec!AN2*s_IFAres_adj*(1/s_PEF)*s_SLF*(s_ET_res_o+s_ET_res_i)*(1/24)))*1,".")</f>
        <v>1.7478922254174252E-3</v>
      </c>
      <c r="F2" s="78">
        <f>IFERROR((s_DL/(k_decay*up_Rad_Spec!AY2*s_Fam*s_Foffset*s_EF_res*(1/365)*acf!C2*((s_ET_res_o*s_GSF_s)+(s_ET_res_i*s_GSF_i))*(1/24)))*1,".")</f>
        <v>3.2761987117315616</v>
      </c>
      <c r="G2" s="78">
        <f t="shared" ref="G2:G12" si="0">(IF(AND(C2&lt;&gt;".",E2&lt;&gt;".",F2&lt;&gt;"."),1/((1/C2)+(1/E2)+(1/F2)),IF(AND(C2&lt;&gt;".",E2&lt;&gt;".",F2="."), 1/((1/C2)+(1/E2)),IF(AND(C2&lt;&gt;".",E2=".",F2&lt;&gt;"."),1/((1/C2)+(1/F2)),IF(AND(C2=".",E2&lt;&gt;".",F2&lt;&gt;"."),1/((1/E2)+(1/F2)),IF(AND(C2&lt;&gt;".",E2=".",F2="."),1/(1/C2),IF(AND(C2=".",E2&lt;&gt;".",F2="."),1/(1/E2),IF(AND(C2=".",E2=".",F2&lt;&gt;"."),1/(1/F2),IF(AND(C2=".",E2=".",F2="."),".")))))))))</f>
        <v>2.9976309588826081E-5</v>
      </c>
      <c r="H2" s="78">
        <f t="shared" ref="H2:H12" si="1">(IF(AND(C2&lt;&gt;".",D2&lt;&gt;".",F2&lt;&gt;"."),1/((1/C2)+(1/D2)+(1/F2)),IF(AND(C2&lt;&gt;".",D2&lt;&gt;".",F2="."), 1/((1/C2)+(1/D2)),IF(AND(C2&lt;&gt;".",D2=".",F2&lt;&gt;"."),1/((1/C2)+(1/F2)),IF(AND(C2=".",D2&lt;&gt;".",F2&lt;&gt;"."),1/((1/D2)+(1/F2)),IF(AND(C2&lt;&gt;".",D2=".",F2="."),1/(1/C2),IF(AND(C2=".",D2&lt;&gt;".",F2="."),1/(1/D2),IF(AND(C2=".",D2=".",F2&lt;&gt;"."),1/(1/F2),IF(AND(C2=".",D2=".",F2="."),".")))))))))</f>
        <v>2.8093420177872839E-5</v>
      </c>
      <c r="I2" s="86">
        <f>IFERROR((s_DL/(up_Rad_Spec!AV2*s_Fam*s_Foffset*Fsurf!C2*s_EF_res*(1/365)*((s_ET_res_o*s_GSF_s)+(s_ET_res_i*s_GSF_i))*(1/24)))*1,".")</f>
        <v>2.4288265108077232</v>
      </c>
      <c r="J2" s="78">
        <f>IFERROR((s_DL/(up_Rad_Spec!AZ2*s_Fam*s_Foffset*Fsurf!C2*s_EF_res*(1/365)*((s_ET_res_o*s_GSF_s)+(s_ET_res_i*s_GSF_i))*(1/24)))*1,".")</f>
        <v>2.4288265108077232</v>
      </c>
      <c r="K2" s="78">
        <f>IFERROR((s_DL/(up_Rad_Spec!BA2*s_Fam*s_Foffset*Fsurf!C2*s_EF_res*(1/365)*((s_ET_res_o*s_GSF_s)+(s_ET_res_i*s_GSF_i))*(1/24)))*1,".")</f>
        <v>2.4288265108077232</v>
      </c>
      <c r="L2" s="78">
        <f>IFERROR((s_DL/(up_Rad_Spec!BB2*s_Fam*s_Foffset*Fsurf!C2*s_EF_res*(1/365)*((s_ET_res_o*s_GSF_s)+(s_ET_res_i*s_GSF_i))*(1/24)))*1,".")</f>
        <v>2.4288265108077232</v>
      </c>
      <c r="M2" s="78">
        <f>IFERROR((s_DL/(up_Rad_Spec!AY2*s_Fam*s_Foffset*Fsurf!C2*s_EF_res*(1/365)*((s_ET_res_o*s_GSF_s)+(s_ET_res_i*s_GSF_i))*(1/24)))*1,".")</f>
        <v>2.4288265108077232</v>
      </c>
      <c r="N2" s="78">
        <f>IFERROR((s_DL/(up_Rad_Spec!AV2*s_Fam*s_Foffset*s_EF_res*(1/365)*acf!D2*((s_ET_res_o*s_GSF_s)+(s_ET_res_i*s_GSF_i))*(1/24)))*1,".")</f>
        <v>3.0195098134947762</v>
      </c>
      <c r="O2" s="78">
        <f>IFERROR((s_DL/(up_Rad_Spec!AZ2*s_Fam*s_Foffset*s_EF_res*(1/365)*acf!E2*((s_ET_res_o*s_GSF_s)+(s_ET_res_i*s_GSF_i))*(1/24)))*1,".")</f>
        <v>3.0526280002719783</v>
      </c>
      <c r="P2" s="78">
        <f>IFERROR((s_DL/(up_Rad_Spec!BA2*s_Fam*s_Foffset*s_EF_res*(1/365)*acf!F2*((s_ET_res_o*s_GSF_s)+(s_ET_res_i*s_GSF_i))*(1/24)))*1,".")</f>
        <v>3.109964801553585</v>
      </c>
      <c r="Q2" s="78">
        <f>IFERROR((s_DL/(up_Rad_Spec!BB2*s_Fam*s_Foffset*s_EF_res*(1/365)*acf!G2*((s_ET_res_o*s_GSF_s)+(s_ET_res_i*s_GSF_i))*(1/24)))*1,".")</f>
        <v>3.1020817417876239</v>
      </c>
      <c r="R2" s="78">
        <f>IFERROR((s_DL/(up_Rad_Spec!AY2*s_Fam*s_Foffset*s_EF_res*(1/365)*acf!C2*((s_ET_res_o*s_GSF_s)+(s_ET_res_i*s_GSF_i))*(1/24)))*1,".")</f>
        <v>2.898770358149974</v>
      </c>
    </row>
    <row r="3" spans="1:18">
      <c r="A3" s="82" t="s">
        <v>9</v>
      </c>
      <c r="B3" s="76" t="s">
        <v>10</v>
      </c>
      <c r="C3" s="78">
        <f>IFERROR((s_DL/(k_decay*up_Rad_Spec!X3*s_IFDres_adj))*1,".")</f>
        <v>3.0499657036180126E-5</v>
      </c>
      <c r="D3" s="78">
        <f>IFERROR((s_DL/(k_decay*up_Rad_Spec!AN3*s_IFAres_adj*(1/s_PEFm_pp)*s_SLF*(s_ET_res_o+s_ET_res_i)*(1/24)))*1,".")</f>
        <v>3.5612987049150901E-4</v>
      </c>
      <c r="E3" s="78">
        <f>IFERROR((s_DL/(k_decay*up_Rad_Spec!AN3*s_IFAres_adj*(1/s_PEF)*s_SLF*(s_ET_res_o+s_ET_res_i)*(1/24)))*1,".")</f>
        <v>1.7478922254174252E-3</v>
      </c>
      <c r="F3" s="78">
        <f>IFERROR((s_DL/(k_decay*up_Rad_Spec!AY3*s_Fam*s_Foffset*s_EF_res*(1/365)*acf!C3*((s_ET_res_o*s_GSF_s)+(s_ET_res_i*s_GSF_i))*(1/24)))*1,".")</f>
        <v>3.2607246421203193</v>
      </c>
      <c r="G3" s="78">
        <f t="shared" si="0"/>
        <v>2.9976308287229206E-5</v>
      </c>
      <c r="H3" s="78">
        <f t="shared" si="1"/>
        <v>2.8093419034653934E-5</v>
      </c>
      <c r="I3" s="86">
        <f>IFERROR((s_DL/(up_Rad_Spec!AV3*s_Fam*s_Foffset*Fsurf!C3*s_EF_res*(1/365)*((s_ET_res_o*s_GSF_s)+(s_ET_res_i*s_GSF_i))*(1/24)))*1,".")</f>
        <v>2.3840367511784111</v>
      </c>
      <c r="J3" s="78">
        <f>IFERROR((s_DL/(up_Rad_Spec!AZ3*s_Fam*s_Foffset*Fsurf!C3*s_EF_res*(1/365)*((s_ET_res_o*s_GSF_s)+(s_ET_res_i*s_GSF_i))*(1/24)))*1,".")</f>
        <v>2.3840367511784111</v>
      </c>
      <c r="K3" s="78">
        <f>IFERROR((s_DL/(up_Rad_Spec!BA3*s_Fam*s_Foffset*Fsurf!C3*s_EF_res*(1/365)*((s_ET_res_o*s_GSF_s)+(s_ET_res_i*s_GSF_i))*(1/24)))*1,".")</f>
        <v>2.3840367511784111</v>
      </c>
      <c r="L3" s="78">
        <f>IFERROR((s_DL/(up_Rad_Spec!BB3*s_Fam*s_Foffset*Fsurf!C3*s_EF_res*(1/365)*((s_ET_res_o*s_GSF_s)+(s_ET_res_i*s_GSF_i))*(1/24)))*1,".")</f>
        <v>2.3840367511784111</v>
      </c>
      <c r="M3" s="78">
        <f>IFERROR((s_DL/(up_Rad_Spec!AY3*s_Fam*s_Foffset*Fsurf!C3*s_EF_res*(1/365)*((s_ET_res_o*s_GSF_s)+(s_ET_res_i*s_GSF_i))*(1/24)))*1,".")</f>
        <v>2.3840367511784111</v>
      </c>
      <c r="N3" s="78">
        <f>IFERROR((s_DL/(up_Rad_Spec!AV3*s_Fam*s_Foffset*s_EF_res*(1/365)*acf!D3*((s_ET_res_o*s_GSF_s)+(s_ET_res_i*s_GSF_i))*(1/24)))*1,".")</f>
        <v>2.9711270871985165</v>
      </c>
      <c r="O3" s="78">
        <f>IFERROR((s_DL/(up_Rad_Spec!AZ3*s_Fam*s_Foffset*s_EF_res*(1/365)*acf!E3*((s_ET_res_o*s_GSF_s)+(s_ET_res_i*s_GSF_i))*(1/24)))*1,".")</f>
        <v>3.0550707719247052</v>
      </c>
      <c r="P3" s="78">
        <f>IFERROR((s_DL/(up_Rad_Spec!BA3*s_Fam*s_Foffset*s_EF_res*(1/365)*acf!F3*((s_ET_res_o*s_GSF_s)+(s_ET_res_i*s_GSF_i))*(1/24)))*1,".")</f>
        <v>3.158427208150965</v>
      </c>
      <c r="Q3" s="78">
        <f>IFERROR((s_DL/(up_Rad_Spec!BB3*s_Fam*s_Foffset*s_EF_res*(1/365)*acf!G3*((s_ET_res_o*s_GSF_s)+(s_ET_res_i*s_GSF_i))*(1/24)))*1,".")</f>
        <v>3.255761187964576</v>
      </c>
      <c r="R3" s="78">
        <f>IFERROR((s_DL/(up_Rad_Spec!AY3*s_Fam*s_Foffset*s_EF_res*(1/365)*acf!C3*((s_ET_res_o*s_GSF_s)+(s_ET_res_i*s_GSF_i))*(1/24)))*1,".")</f>
        <v>2.8850789498271525</v>
      </c>
    </row>
    <row r="4" spans="1:18">
      <c r="A4" s="75" t="s">
        <v>11</v>
      </c>
      <c r="B4" s="76" t="s">
        <v>8</v>
      </c>
      <c r="C4" s="78">
        <f>IFERROR((s_DL/(k_decay*up_Rad_Spec!X4*s_IFDres_adj))*1,".")</f>
        <v>3.0499657036180126E-5</v>
      </c>
      <c r="D4" s="78">
        <f>IFERROR((s_DL/(k_decay*up_Rad_Spec!AN4*s_IFAres_adj*(1/s_PEFm_pp)*s_SLF*(s_ET_res_o+s_ET_res_i)*(1/24)))*1,".")</f>
        <v>3.5612987049150901E-4</v>
      </c>
      <c r="E4" s="78">
        <f>IFERROR((s_DL/(k_decay*up_Rad_Spec!AN4*s_IFAres_adj*(1/s_PEF)*s_SLF*(s_ET_res_o+s_ET_res_i)*(1/24)))*1,".")</f>
        <v>1.7478922254174252E-3</v>
      </c>
      <c r="F4" s="78">
        <f>IFERROR((s_DL/(k_decay*up_Rad_Spec!AY4*s_Fam*s_Foffset*s_EF_res*(1/365)*acf!C4*((s_ET_res_o*s_GSF_s)+(s_ET_res_i*s_GSF_i))*(1/24)))*1,".")</f>
        <v>3.5161551822648374</v>
      </c>
      <c r="G4" s="78">
        <f t="shared" si="0"/>
        <v>2.9976328306453494E-5</v>
      </c>
      <c r="H4" s="78">
        <f t="shared" si="1"/>
        <v>2.8093436617943494E-5</v>
      </c>
      <c r="I4" s="86">
        <f>IFERROR((s_DL/(up_Rad_Spec!AV4*s_Fam*s_Foffset*Fsurf!C4*s_EF_res*(1/365)*((s_ET_res_o*s_GSF_s)+(s_ET_res_i*s_GSF_i))*(1/24)))*1,".")</f>
        <v>2.8271926880276781</v>
      </c>
      <c r="J4" s="78">
        <f>IFERROR((s_DL/(up_Rad_Spec!AZ4*s_Fam*s_Foffset*Fsurf!C4*s_EF_res*(1/365)*((s_ET_res_o*s_GSF_s)+(s_ET_res_i*s_GSF_i))*(1/24)))*1,".")</f>
        <v>2.8271926880276781</v>
      </c>
      <c r="K4" s="78">
        <f>IFERROR((s_DL/(up_Rad_Spec!BA4*s_Fam*s_Foffset*Fsurf!C4*s_EF_res*(1/365)*((s_ET_res_o*s_GSF_s)+(s_ET_res_i*s_GSF_i))*(1/24)))*1,".")</f>
        <v>2.8271926880276781</v>
      </c>
      <c r="L4" s="78">
        <f>IFERROR((s_DL/(up_Rad_Spec!BB4*s_Fam*s_Foffset*Fsurf!C4*s_EF_res*(1/365)*((s_ET_res_o*s_GSF_s)+(s_ET_res_i*s_GSF_i))*(1/24)))*1,".")</f>
        <v>2.8271926880276781</v>
      </c>
      <c r="M4" s="78">
        <f>IFERROR((s_DL/(up_Rad_Spec!AY4*s_Fam*s_Foffset*Fsurf!C4*s_EF_res*(1/365)*((s_ET_res_o*s_GSF_s)+(s_ET_res_i*s_GSF_i))*(1/24)))*1,".")</f>
        <v>2.8271926880276781</v>
      </c>
      <c r="N4" s="78">
        <f>IFERROR((s_DL/(up_Rad_Spec!AV4*s_Fam*s_Foffset*s_EF_res*(1/365)*acf!D4*((s_ET_res_o*s_GSF_s)+(s_ET_res_i*s_GSF_i))*(1/24)))*1,".")</f>
        <v>3.3181818181818188</v>
      </c>
      <c r="O4" s="78">
        <f>IFERROR((s_DL/(up_Rad_Spec!AZ4*s_Fam*s_Foffset*s_EF_res*(1/365)*acf!E4*((s_ET_res_o*s_GSF_s)+(s_ET_res_i*s_GSF_i))*(1/24)))*1,".")</f>
        <v>3.1285714285714294</v>
      </c>
      <c r="P4" s="78">
        <f>IFERROR((s_DL/(up_Rad_Spec!BA4*s_Fam*s_Foffset*s_EF_res*(1/365)*acf!F4*((s_ET_res_o*s_GSF_s)+(s_ET_res_i*s_GSF_i))*(1/24)))*1,".")</f>
        <v>3.1162055335968368</v>
      </c>
      <c r="Q4" s="78">
        <f>IFERROR((s_DL/(up_Rad_Spec!BB4*s_Fam*s_Foffset*s_EF_res*(1/365)*acf!G4*((s_ET_res_o*s_GSF_s)+(s_ET_res_i*s_GSF_i))*(1/24)))*1,".")</f>
        <v>3.164753121274861</v>
      </c>
      <c r="R4" s="78">
        <f>IFERROR((s_DL/(up_Rad_Spec!AY4*s_Fam*s_Foffset*s_EF_res*(1/365)*acf!C4*((s_ET_res_o*s_GSF_s)+(s_ET_res_i*s_GSF_i))*(1/24)))*1,".")</f>
        <v>3.1110830916656149</v>
      </c>
    </row>
    <row r="5" spans="1:18">
      <c r="A5" s="75" t="s">
        <v>12</v>
      </c>
      <c r="B5" s="85" t="s">
        <v>8</v>
      </c>
      <c r="C5" s="78">
        <f>IFERROR((s_DL/(k_decay*up_Rad_Spec!X5*s_IFDres_adj))*1,".")</f>
        <v>3.0499657036180126E-5</v>
      </c>
      <c r="D5" s="78">
        <f>IFERROR((s_DL/(k_decay*up_Rad_Spec!AN5*s_IFAres_adj*(1/s_PEFm_pp)*s_SLF*(s_ET_res_o+s_ET_res_i)*(1/24)))*1,".")</f>
        <v>3.5612987049150901E-4</v>
      </c>
      <c r="E5" s="78">
        <f>IFERROR((s_DL/(k_decay*up_Rad_Spec!AN5*s_IFAres_adj*(1/s_PEF)*s_SLF*(s_ET_res_o+s_ET_res_i)*(1/24)))*1,".")</f>
        <v>1.7478922254174252E-3</v>
      </c>
      <c r="F5" s="78">
        <f>IFERROR((s_DL/(k_decay*up_Rad_Spec!AY5*s_Fam*s_Foffset*s_EF_res*(1/365)*acf!C5*((s_ET_res_o*s_GSF_s)+(s_ET_res_i*s_GSF_i))*(1/24)))*1,".")</f>
        <v>3.5716369208410099</v>
      </c>
      <c r="G5" s="78">
        <f t="shared" si="0"/>
        <v>2.9976332276281162E-5</v>
      </c>
      <c r="H5" s="78">
        <f t="shared" si="1"/>
        <v>2.8093440104723248E-5</v>
      </c>
      <c r="I5" s="86">
        <f>IFERROR((s_DL/(up_Rad_Spec!AV5*s_Fam*s_Foffset*Fsurf!C5*s_EF_res*(1/365)*((s_ET_res_o*s_GSF_s)+(s_ET_res_i*s_GSF_i))*(1/24)))*1,".")</f>
        <v>2.3780567258828134</v>
      </c>
      <c r="J5" s="78">
        <f>IFERROR((s_DL/(up_Rad_Spec!AZ5*s_Fam*s_Foffset*Fsurf!C5*s_EF_res*(1/365)*((s_ET_res_o*s_GSF_s)+(s_ET_res_i*s_GSF_i))*(1/24)))*1,".")</f>
        <v>2.3780567258828134</v>
      </c>
      <c r="K5" s="78">
        <f>IFERROR((s_DL/(up_Rad_Spec!BA5*s_Fam*s_Foffset*Fsurf!C5*s_EF_res*(1/365)*((s_ET_res_o*s_GSF_s)+(s_ET_res_i*s_GSF_i))*(1/24)))*1,".")</f>
        <v>2.3780567258828134</v>
      </c>
      <c r="L5" s="78">
        <f>IFERROR((s_DL/(up_Rad_Spec!BB5*s_Fam*s_Foffset*Fsurf!C5*s_EF_res*(1/365)*((s_ET_res_o*s_GSF_s)+(s_ET_res_i*s_GSF_i))*(1/24)))*1,".")</f>
        <v>2.3780567258828134</v>
      </c>
      <c r="M5" s="78">
        <f>IFERROR((s_DL/(up_Rad_Spec!AY5*s_Fam*s_Foffset*Fsurf!C5*s_EF_res*(1/365)*((s_ET_res_o*s_GSF_s)+(s_ET_res_i*s_GSF_i))*(1/24)))*1,".")</f>
        <v>2.3780567258828134</v>
      </c>
      <c r="N5" s="78">
        <f>IFERROR((s_DL/(up_Rad_Spec!AV5*s_Fam*s_Foffset*s_EF_res*(1/365)*acf!D5*((s_ET_res_o*s_GSF_s)+(s_ET_res_i*s_GSF_i))*(1/24)))*1,".")</f>
        <v>3.1601731601731604</v>
      </c>
      <c r="O5" s="78">
        <f>IFERROR((s_DL/(up_Rad_Spec!AZ5*s_Fam*s_Foffset*s_EF_res*(1/365)*acf!E5*((s_ET_res_o*s_GSF_s)+(s_ET_res_i*s_GSF_i))*(1/24)))*1,".")</f>
        <v>3.1601731601731604</v>
      </c>
      <c r="P5" s="78">
        <f>IFERROR((s_DL/(up_Rad_Spec!BA5*s_Fam*s_Foffset*s_EF_res*(1/365)*acf!F5*((s_ET_res_o*s_GSF_s)+(s_ET_res_i*s_GSF_i))*(1/24)))*1,".")</f>
        <v>3.1601731601731604</v>
      </c>
      <c r="Q5" s="78">
        <f>IFERROR((s_DL/(up_Rad_Spec!BB5*s_Fam*s_Foffset*s_EF_res*(1/365)*acf!G5*((s_ET_res_o*s_GSF_s)+(s_ET_res_i*s_GSF_i))*(1/24)))*1,".")</f>
        <v>3.1601731601731604</v>
      </c>
      <c r="R5" s="78">
        <f>IFERROR((s_DL/(up_Rad_Spec!AY5*s_Fam*s_Foffset*s_EF_res*(1/365)*acf!C5*((s_ET_res_o*s_GSF_s)+(s_ET_res_i*s_GSF_i))*(1/24)))*1,".")</f>
        <v>3.1601731601731604</v>
      </c>
    </row>
    <row r="6" spans="1:18">
      <c r="A6" s="75" t="s">
        <v>13</v>
      </c>
      <c r="B6" s="76" t="s">
        <v>8</v>
      </c>
      <c r="C6" s="78">
        <f>IFERROR((s_DL/(k_decay*up_Rad_Spec!X6*s_IFDres_adj))*1,".")</f>
        <v>3.0499657036180126E-5</v>
      </c>
      <c r="D6" s="78">
        <f>IFERROR((s_DL/(k_decay*up_Rad_Spec!AN6*s_IFAres_adj*(1/s_PEFm_pp)*s_SLF*(s_ET_res_o+s_ET_res_i)*(1/24)))*1,".")</f>
        <v>3.5612987049150901E-4</v>
      </c>
      <c r="E6" s="78">
        <f>IFERROR((s_DL/(k_decay*up_Rad_Spec!AN6*s_IFAres_adj*(1/s_PEF)*s_SLF*(s_ET_res_o+s_ET_res_i)*(1/24)))*1,".")</f>
        <v>1.7478922254174252E-3</v>
      </c>
      <c r="F6" s="78">
        <f>IFERROR((s_DL/(k_decay*up_Rad_Spec!AY6*s_Fam*s_Foffset*s_EF_res*(1/365)*acf!C6*((s_ET_res_o*s_GSF_s)+(s_ET_res_i*s_GSF_i))*(1/24)))*1,".")</f>
        <v>3.6265851811616425</v>
      </c>
      <c r="G6" s="78">
        <f t="shared" si="0"/>
        <v>2.9976336088218954E-5</v>
      </c>
      <c r="H6" s="78">
        <f t="shared" si="1"/>
        <v>2.8093443452825076E-5</v>
      </c>
      <c r="I6" s="86">
        <f>IFERROR((s_DL/(up_Rad_Spec!AV6*s_Fam*s_Foffset*Fsurf!C6*s_EF_res*(1/365)*((s_ET_res_o*s_GSF_s)+(s_ET_res_i*s_GSF_i))*(1/24)))*1,".")</f>
        <v>2.8874678620871514</v>
      </c>
      <c r="J6" s="78">
        <f>IFERROR((s_DL/(up_Rad_Spec!AZ6*s_Fam*s_Foffset*Fsurf!C6*s_EF_res*(1/365)*((s_ET_res_o*s_GSF_s)+(s_ET_res_i*s_GSF_i))*(1/24)))*1,".")</f>
        <v>2.8874678620871514</v>
      </c>
      <c r="K6" s="78">
        <f>IFERROR((s_DL/(up_Rad_Spec!BA6*s_Fam*s_Foffset*Fsurf!C6*s_EF_res*(1/365)*((s_ET_res_o*s_GSF_s)+(s_ET_res_i*s_GSF_i))*(1/24)))*1,".")</f>
        <v>2.8874678620871514</v>
      </c>
      <c r="L6" s="78">
        <f>IFERROR((s_DL/(up_Rad_Spec!BB6*s_Fam*s_Foffset*Fsurf!C6*s_EF_res*(1/365)*((s_ET_res_o*s_GSF_s)+(s_ET_res_i*s_GSF_i))*(1/24)))*1,".")</f>
        <v>2.8874678620871514</v>
      </c>
      <c r="M6" s="78">
        <f>IFERROR((s_DL/(up_Rad_Spec!AY6*s_Fam*s_Foffset*Fsurf!C6*s_EF_res*(1/365)*((s_ET_res_o*s_GSF_s)+(s_ET_res_i*s_GSF_i))*(1/24)))*1,".")</f>
        <v>2.8874678620871514</v>
      </c>
      <c r="N6" s="78">
        <f>IFERROR((s_DL/(up_Rad_Spec!AV6*s_Fam*s_Foffset*s_EF_res*(1/365)*acf!D6*((s_ET_res_o*s_GSF_s)+(s_ET_res_i*s_GSF_i))*(1/24)))*1,".")</f>
        <v>3.1077069648498212</v>
      </c>
      <c r="O6" s="78">
        <f>IFERROR((s_DL/(up_Rad_Spec!AZ6*s_Fam*s_Foffset*s_EF_res*(1/365)*acf!E6*((s_ET_res_o*s_GSF_s)+(s_ET_res_i*s_GSF_i))*(1/24)))*1,".")</f>
        <v>3.0422880490296218</v>
      </c>
      <c r="P6" s="78">
        <f>IFERROR((s_DL/(up_Rad_Spec!BA6*s_Fam*s_Foffset*s_EF_res*(1/365)*acf!F6*((s_ET_res_o*s_GSF_s)+(s_ET_res_i*s_GSF_i))*(1/24)))*1,".")</f>
        <v>3.0998103020574939</v>
      </c>
      <c r="Q6" s="78">
        <f>IFERROR((s_DL/(up_Rad_Spec!BB6*s_Fam*s_Foffset*s_EF_res*(1/365)*acf!G6*((s_ET_res_o*s_GSF_s)+(s_ET_res_i*s_GSF_i))*(1/24)))*1,".")</f>
        <v>2.9768831168831156</v>
      </c>
      <c r="R6" s="78">
        <f>IFERROR((s_DL/(up_Rad_Spec!AY6*s_Fam*s_Foffset*s_EF_res*(1/365)*acf!C6*((s_ET_res_o*s_GSF_s)+(s_ET_res_i*s_GSF_i))*(1/24)))*1,".")</f>
        <v>3.2087912087912098</v>
      </c>
    </row>
    <row r="7" spans="1:18">
      <c r="A7" s="75" t="s">
        <v>14</v>
      </c>
      <c r="B7" s="85" t="s">
        <v>8</v>
      </c>
      <c r="C7" s="78">
        <f>IFERROR((s_DL/(k_decay*up_Rad_Spec!X7*s_IFDres_adj))*1,".")</f>
        <v>3.0499657036180126E-5</v>
      </c>
      <c r="D7" s="78">
        <f>IFERROR((s_DL/(k_decay*up_Rad_Spec!AN7*s_IFAres_adj*(1/s_PEFm_pp)*s_SLF*(s_ET_res_o+s_ET_res_i)*(1/24)))*1,".")</f>
        <v>3.5612987049150901E-4</v>
      </c>
      <c r="E7" s="78">
        <f>IFERROR((s_DL/(k_decay*up_Rad_Spec!AN7*s_IFAres_adj*(1/s_PEF)*s_SLF*(s_ET_res_o+s_ET_res_i)*(1/24)))*1,".")</f>
        <v>1.7478922254174252E-3</v>
      </c>
      <c r="F7" s="78">
        <f>IFERROR((s_DL/(k_decay*up_Rad_Spec!AY7*s_Fam*s_Foffset*s_EF_res*(1/365)*acf!C7*((s_ET_res_o*s_GSF_s)+(s_ET_res_i*s_GSF_i))*(1/24)))*1,".")</f>
        <v>3.5324826123505062</v>
      </c>
      <c r="G7" s="78">
        <f t="shared" si="0"/>
        <v>2.9976329487662244E-5</v>
      </c>
      <c r="H7" s="78">
        <f t="shared" si="1"/>
        <v>2.8093437655422984E-5</v>
      </c>
      <c r="I7" s="86">
        <f>IFERROR((s_DL/(up_Rad_Spec!AV7*s_Fam*s_Foffset*Fsurf!C7*s_EF_res*(1/365)*((s_ET_res_o*s_GSF_s)+(s_ET_res_i*s_GSF_i))*(1/24)))*1,".")</f>
        <v>2.6531304516379142</v>
      </c>
      <c r="J7" s="78">
        <f>IFERROR((s_DL/(up_Rad_Spec!AZ7*s_Fam*s_Foffset*Fsurf!C7*s_EF_res*(1/365)*((s_ET_res_o*s_GSF_s)+(s_ET_res_i*s_GSF_i))*(1/24)))*1,".")</f>
        <v>2.6531304516379142</v>
      </c>
      <c r="K7" s="78">
        <f>IFERROR((s_DL/(up_Rad_Spec!BA7*s_Fam*s_Foffset*Fsurf!C7*s_EF_res*(1/365)*((s_ET_res_o*s_GSF_s)+(s_ET_res_i*s_GSF_i))*(1/24)))*1,".")</f>
        <v>2.6531304516379142</v>
      </c>
      <c r="L7" s="78">
        <f>IFERROR((s_DL/(up_Rad_Spec!BB7*s_Fam*s_Foffset*Fsurf!C7*s_EF_res*(1/365)*((s_ET_res_o*s_GSF_s)+(s_ET_res_i*s_GSF_i))*(1/24)))*1,".")</f>
        <v>2.6531304516379142</v>
      </c>
      <c r="M7" s="78">
        <f>IFERROR((s_DL/(up_Rad_Spec!AY7*s_Fam*s_Foffset*Fsurf!C7*s_EF_res*(1/365)*((s_ET_res_o*s_GSF_s)+(s_ET_res_i*s_GSF_i))*(1/24)))*1,".")</f>
        <v>2.6531304516379142</v>
      </c>
      <c r="N7" s="78">
        <f>IFERROR((s_DL/(up_Rad_Spec!AV7*s_Fam*s_Foffset*s_EF_res*(1/365)*acf!D7*((s_ET_res_o*s_GSF_s)+(s_ET_res_i*s_GSF_i))*(1/24)))*1,".")</f>
        <v>3.2801213385154977</v>
      </c>
      <c r="O7" s="78">
        <f>IFERROR((s_DL/(up_Rad_Spec!AZ7*s_Fam*s_Foffset*s_EF_res*(1/365)*acf!E7*((s_ET_res_o*s_GSF_s)+(s_ET_res_i*s_GSF_i))*(1/24)))*1,".")</f>
        <v>3.1309614754992925</v>
      </c>
      <c r="P7" s="78">
        <f>IFERROR((s_DL/(up_Rad_Spec!BA7*s_Fam*s_Foffset*s_EF_res*(1/365)*acf!F7*((s_ET_res_o*s_GSF_s)+(s_ET_res_i*s_GSF_i))*(1/24)))*1,".")</f>
        <v>3.058441558441559</v>
      </c>
      <c r="Q7" s="78">
        <f>IFERROR((s_DL/(up_Rad_Spec!BB7*s_Fam*s_Foffset*s_EF_res*(1/365)*acf!G7*((s_ET_res_o*s_GSF_s)+(s_ET_res_i*s_GSF_i))*(1/24)))*1,".")</f>
        <v>3.2530717036493657</v>
      </c>
      <c r="R7" s="78">
        <f>IFERROR((s_DL/(up_Rad_Spec!AY7*s_Fam*s_Foffset*s_EF_res*(1/365)*acf!C7*((s_ET_res_o*s_GSF_s)+(s_ET_res_i*s_GSF_i))*(1/24)))*1,".")</f>
        <v>3.1255295506632397</v>
      </c>
    </row>
    <row r="8" spans="1:18">
      <c r="A8" s="75" t="s">
        <v>15</v>
      </c>
      <c r="B8" s="76" t="s">
        <v>8</v>
      </c>
      <c r="C8" s="78">
        <f>IFERROR((s_DL/(k_decay*up_Rad_Spec!X8*s_IFDres_adj))*1,".")</f>
        <v>3.0499657036180126E-5</v>
      </c>
      <c r="D8" s="78">
        <f>IFERROR((s_DL/(k_decay*up_Rad_Spec!AN8*s_IFAres_adj*(1/s_PEFm_pp)*s_SLF*(s_ET_res_o+s_ET_res_i)*(1/24)))*1,".")</f>
        <v>3.5612987049150901E-4</v>
      </c>
      <c r="E8" s="78">
        <f>IFERROR((s_DL/(k_decay*up_Rad_Spec!AN8*s_IFAres_adj*(1/s_PEF)*s_SLF*(s_ET_res_o+s_ET_res_i)*(1/24)))*1,".")</f>
        <v>1.7478922254174252E-3</v>
      </c>
      <c r="F8" s="78">
        <f>IFERROR((s_DL/(k_decay*up_Rad_Spec!AY8*s_Fam*s_Foffset*s_EF_res*(1/365)*acf!C8*((s_ET_res_o*s_GSF_s)+(s_ET_res_i*s_GSF_i))*(1/24)))*1,".")</f>
        <v>3.6243724995379911</v>
      </c>
      <c r="G8" s="78">
        <f t="shared" si="0"/>
        <v>2.9976335936951561E-5</v>
      </c>
      <c r="H8" s="78">
        <f t="shared" si="1"/>
        <v>2.8093443319963879E-5</v>
      </c>
      <c r="I8" s="86">
        <f>IFERROR((s_DL/(up_Rad_Spec!AV8*s_Fam*s_Foffset*Fsurf!C8*s_EF_res*(1/365)*((s_ET_res_o*s_GSF_s)+(s_ET_res_i*s_GSF_i))*(1/24)))*1,".")</f>
        <v>2.8187867632862678</v>
      </c>
      <c r="J8" s="78">
        <f>IFERROR((s_DL/(up_Rad_Spec!AZ8*s_Fam*s_Foffset*Fsurf!C8*s_EF_res*(1/365)*((s_ET_res_o*s_GSF_s)+(s_ET_res_i*s_GSF_i))*(1/24)))*1,".")</f>
        <v>2.8187867632862678</v>
      </c>
      <c r="K8" s="78">
        <f>IFERROR((s_DL/(up_Rad_Spec!BA8*s_Fam*s_Foffset*Fsurf!C8*s_EF_res*(1/365)*((s_ET_res_o*s_GSF_s)+(s_ET_res_i*s_GSF_i))*(1/24)))*1,".")</f>
        <v>2.8187867632862678</v>
      </c>
      <c r="L8" s="78">
        <f>IFERROR((s_DL/(up_Rad_Spec!BB8*s_Fam*s_Foffset*Fsurf!C8*s_EF_res*(1/365)*((s_ET_res_o*s_GSF_s)+(s_ET_res_i*s_GSF_i))*(1/24)))*1,".")</f>
        <v>2.8187867632862678</v>
      </c>
      <c r="M8" s="78">
        <f>IFERROR((s_DL/(up_Rad_Spec!AY8*s_Fam*s_Foffset*Fsurf!C8*s_EF_res*(1/365)*((s_ET_res_o*s_GSF_s)+(s_ET_res_i*s_GSF_i))*(1/24)))*1,".")</f>
        <v>2.8187867632862678</v>
      </c>
      <c r="N8" s="78">
        <f>IFERROR((s_DL/(up_Rad_Spec!AV8*s_Fam*s_Foffset*s_EF_res*(1/365)*acf!D8*((s_ET_res_o*s_GSF_s)+(s_ET_res_i*s_GSF_i))*(1/24)))*1,".")</f>
        <v>2.922723685154625</v>
      </c>
      <c r="O8" s="78">
        <f>IFERROR((s_DL/(up_Rad_Spec!AZ8*s_Fam*s_Foffset*s_EF_res*(1/365)*acf!E8*((s_ET_res_o*s_GSF_s)+(s_ET_res_i*s_GSF_i))*(1/24)))*1,".")</f>
        <v>3.0287663654803616</v>
      </c>
      <c r="P8" s="78">
        <f>IFERROR((s_DL/(up_Rad_Spec!BA8*s_Fam*s_Foffset*s_EF_res*(1/365)*acf!F8*((s_ET_res_o*s_GSF_s)+(s_ET_res_i*s_GSF_i))*(1/24)))*1,".")</f>
        <v>3.0318412551915097</v>
      </c>
      <c r="Q8" s="78">
        <f>IFERROR((s_DL/(up_Rad_Spec!BB8*s_Fam*s_Foffset*s_EF_res*(1/365)*acf!G8*((s_ET_res_o*s_GSF_s)+(s_ET_res_i*s_GSF_i))*(1/24)))*1,".")</f>
        <v>3.1850956614363568</v>
      </c>
      <c r="R8" s="78">
        <f>IFERROR((s_DL/(up_Rad_Spec!AY8*s_Fam*s_Foffset*s_EF_res*(1/365)*acf!C8*((s_ET_res_o*s_GSF_s)+(s_ET_res_i*s_GSF_i))*(1/24)))*1,".")</f>
        <v>3.2068334350213545</v>
      </c>
    </row>
    <row r="9" spans="1:18">
      <c r="A9" s="75" t="s">
        <v>16</v>
      </c>
      <c r="B9" s="85" t="s">
        <v>8</v>
      </c>
      <c r="C9" s="78">
        <f>IFERROR((s_DL/(k_decay*up_Rad_Spec!X9*s_IFDres_adj))*1,".")</f>
        <v>3.0499657036180126E-5</v>
      </c>
      <c r="D9" s="78">
        <f>IFERROR((s_DL/(k_decay*up_Rad_Spec!AN9*s_IFAres_adj*(1/s_PEFm_pp)*s_SLF*(s_ET_res_o+s_ET_res_i)*(1/24)))*1,".")</f>
        <v>3.5612987049150901E-4</v>
      </c>
      <c r="E9" s="78">
        <f>IFERROR((s_DL/(k_decay*up_Rad_Spec!AN9*s_IFAres_adj*(1/s_PEF)*s_SLF*(s_ET_res_o+s_ET_res_i)*(1/24)))*1,".")</f>
        <v>1.7478922254174252E-3</v>
      </c>
      <c r="F9" s="78">
        <f>IFERROR((s_DL/(k_decay*up_Rad_Spec!AY9*s_Fam*s_Foffset*s_EF_res*(1/365)*acf!C9*((s_ET_res_o*s_GSF_s)+(s_ET_res_i*s_GSF_i))*(1/24)))*1,".")</f>
        <v>3.7124902078600943</v>
      </c>
      <c r="G9" s="78">
        <f t="shared" si="0"/>
        <v>2.9976341821623143E-5</v>
      </c>
      <c r="H9" s="78">
        <f t="shared" si="1"/>
        <v>2.8093448488589494E-5</v>
      </c>
      <c r="I9" s="86">
        <f>IFERROR((s_DL/(up_Rad_Spec!AV9*s_Fam*s_Foffset*Fsurf!C9*s_EF_res*(1/365)*((s_ET_res_o*s_GSF_s)+(s_ET_res_i*s_GSF_i))*(1/24)))*1,".")</f>
        <v>3.0096887239744379</v>
      </c>
      <c r="J9" s="78">
        <f>IFERROR((s_DL/(up_Rad_Spec!AZ9*s_Fam*s_Foffset*Fsurf!C9*s_EF_res*(1/365)*((s_ET_res_o*s_GSF_s)+(s_ET_res_i*s_GSF_i))*(1/24)))*1,".")</f>
        <v>3.0096887239744379</v>
      </c>
      <c r="K9" s="78">
        <f>IFERROR((s_DL/(up_Rad_Spec!BA9*s_Fam*s_Foffset*Fsurf!C9*s_EF_res*(1/365)*((s_ET_res_o*s_GSF_s)+(s_ET_res_i*s_GSF_i))*(1/24)))*1,".")</f>
        <v>3.0096887239744379</v>
      </c>
      <c r="L9" s="78">
        <f>IFERROR((s_DL/(up_Rad_Spec!BB9*s_Fam*s_Foffset*Fsurf!C9*s_EF_res*(1/365)*((s_ET_res_o*s_GSF_s)+(s_ET_res_i*s_GSF_i))*(1/24)))*1,".")</f>
        <v>3.0096887239744379</v>
      </c>
      <c r="M9" s="78">
        <f>IFERROR((s_DL/(up_Rad_Spec!AY9*s_Fam*s_Foffset*Fsurf!C9*s_EF_res*(1/365)*((s_ET_res_o*s_GSF_s)+(s_ET_res_i*s_GSF_i))*(1/24)))*1,".")</f>
        <v>3.0096887239744379</v>
      </c>
      <c r="N9" s="78">
        <f>IFERROR((s_DL/(up_Rad_Spec!AV9*s_Fam*s_Foffset*s_EF_res*(1/365)*acf!D9*((s_ET_res_o*s_GSF_s)+(s_ET_res_i*s_GSF_i))*(1/24)))*1,".")</f>
        <v>3.0181103300369352</v>
      </c>
      <c r="O9" s="78">
        <f>IFERROR((s_DL/(up_Rad_Spec!AZ9*s_Fam*s_Foffset*s_EF_res*(1/365)*acf!E9*((s_ET_res_o*s_GSF_s)+(s_ET_res_i*s_GSF_i))*(1/24)))*1,".")</f>
        <v>3.0432467532467551</v>
      </c>
      <c r="P9" s="78">
        <f>IFERROR((s_DL/(up_Rad_Spec!BA9*s_Fam*s_Foffset*s_EF_res*(1/365)*acf!F9*((s_ET_res_o*s_GSF_s)+(s_ET_res_i*s_GSF_i))*(1/24)))*1,".")</f>
        <v>3.0111862036821271</v>
      </c>
      <c r="Q9" s="78">
        <f>IFERROR((s_DL/(up_Rad_Spec!BB9*s_Fam*s_Foffset*s_EF_res*(1/365)*acf!G9*((s_ET_res_o*s_GSF_s)+(s_ET_res_i*s_GSF_i))*(1/24)))*1,".")</f>
        <v>3.0337662337662343</v>
      </c>
      <c r="R9" s="78">
        <f>IFERROR((s_DL/(up_Rad_Spec!AY9*s_Fam*s_Foffset*s_EF_res*(1/365)*acf!C9*((s_ET_res_o*s_GSF_s)+(s_ET_res_i*s_GSF_i))*(1/24)))*1,".")</f>
        <v>3.2847997073349195</v>
      </c>
    </row>
    <row r="10" spans="1:18">
      <c r="A10" s="82" t="s">
        <v>17</v>
      </c>
      <c r="B10" s="76" t="s">
        <v>10</v>
      </c>
      <c r="C10" s="78">
        <f>IFERROR((s_DL/(k_decay*up_Rad_Spec!X10*s_IFDres_adj))*1,".")</f>
        <v>3.0499657036180126E-5</v>
      </c>
      <c r="D10" s="78">
        <f>IFERROR((s_DL/(k_decay*up_Rad_Spec!AN10*s_IFAres_adj*(1/s_PEFm_pp)*s_SLF*(s_ET_res_o+s_ET_res_i)*(1/24)))*1,".")</f>
        <v>3.5612987049150901E-4</v>
      </c>
      <c r="E10" s="78">
        <f>IFERROR((s_DL/(k_decay*up_Rad_Spec!AN10*s_IFAres_adj*(1/s_PEF)*s_SLF*(s_ET_res_o+s_ET_res_i)*(1/24)))*1,".")</f>
        <v>1.7478922254174252E-3</v>
      </c>
      <c r="F10" s="78">
        <f>IFERROR((s_DL/(k_decay*up_Rad_Spec!AY10*s_Fam*s_Foffset*s_EF_res*(1/365)*acf!C10*((s_ET_res_o*s_GSF_s)+(s_ET_res_i*s_GSF_i))*(1/24)))*1,".")</f>
        <v>3.5510672841241258</v>
      </c>
      <c r="G10" s="78">
        <f t="shared" si="0"/>
        <v>2.9976330818952916E-5</v>
      </c>
      <c r="H10" s="78">
        <f t="shared" si="1"/>
        <v>2.8093438824722447E-5</v>
      </c>
      <c r="I10" s="86">
        <f>IFERROR((s_DL/(up_Rad_Spec!AV10*s_Fam*s_Foffset*Fsurf!C10*s_EF_res*(1/365)*((s_ET_res_o*s_GSF_s)+(s_ET_res_i*s_GSF_i))*(1/24)))*1,".")</f>
        <v>2.6531304516379142</v>
      </c>
      <c r="J10" s="78">
        <f>IFERROR((s_DL/(up_Rad_Spec!AZ10*s_Fam*s_Foffset*Fsurf!C10*s_EF_res*(1/365)*((s_ET_res_o*s_GSF_s)+(s_ET_res_i*s_GSF_i))*(1/24)))*1,".")</f>
        <v>2.6531304516379142</v>
      </c>
      <c r="K10" s="78">
        <f>IFERROR((s_DL/(up_Rad_Spec!BA10*s_Fam*s_Foffset*Fsurf!C10*s_EF_res*(1/365)*((s_ET_res_o*s_GSF_s)+(s_ET_res_i*s_GSF_i))*(1/24)))*1,".")</f>
        <v>2.6531304516379142</v>
      </c>
      <c r="L10" s="78">
        <f>IFERROR((s_DL/(up_Rad_Spec!BB10*s_Fam*s_Foffset*Fsurf!C10*s_EF_res*(1/365)*((s_ET_res_o*s_GSF_s)+(s_ET_res_i*s_GSF_i))*(1/24)))*1,".")</f>
        <v>2.6531304516379142</v>
      </c>
      <c r="M10" s="78">
        <f>IFERROR((s_DL/(up_Rad_Spec!AY10*s_Fam*s_Foffset*Fsurf!C10*s_EF_res*(1/365)*((s_ET_res_o*s_GSF_s)+(s_ET_res_i*s_GSF_i))*(1/24)))*1,".")</f>
        <v>2.6531304516379142</v>
      </c>
      <c r="N10" s="78">
        <f>IFERROR((s_DL/(up_Rad_Spec!AV10*s_Fam*s_Foffset*s_EF_res*(1/365)*acf!D10*((s_ET_res_o*s_GSF_s)+(s_ET_res_i*s_GSF_i))*(1/24)))*1,".")</f>
        <v>3.3317254174397033</v>
      </c>
      <c r="O10" s="78">
        <f>IFERROR((s_DL/(up_Rad_Spec!AZ10*s_Fam*s_Foffset*s_EF_res*(1/365)*acf!E10*((s_ET_res_o*s_GSF_s)+(s_ET_res_i*s_GSF_i))*(1/24)))*1,".")</f>
        <v>3.1150278293135423</v>
      </c>
      <c r="P10" s="78">
        <f>IFERROR((s_DL/(up_Rad_Spec!BA10*s_Fam*s_Foffset*s_EF_res*(1/365)*acf!F10*((s_ET_res_o*s_GSF_s)+(s_ET_res_i*s_GSF_i))*(1/24)))*1,".")</f>
        <v>3.0649182641420682</v>
      </c>
      <c r="Q10" s="78">
        <f>IFERROR((s_DL/(up_Rad_Spec!BB10*s_Fam*s_Foffset*s_EF_res*(1/365)*acf!G10*((s_ET_res_o*s_GSF_s)+(s_ET_res_i*s_GSF_i))*(1/24)))*1,".")</f>
        <v>3.2553590987325922</v>
      </c>
      <c r="R10" s="78">
        <f>IFERROR((s_DL/(up_Rad_Spec!AY10*s_Fam*s_Foffset*s_EF_res*(1/365)*acf!C10*((s_ET_res_o*s_GSF_s)+(s_ET_res_i*s_GSF_i))*(1/24)))*1,".")</f>
        <v>3.141973210036038</v>
      </c>
    </row>
    <row r="11" spans="1:18">
      <c r="A11" s="75" t="s">
        <v>18</v>
      </c>
      <c r="B11" s="76" t="s">
        <v>8</v>
      </c>
      <c r="C11" s="78">
        <f>IFERROR((s_DL/(k_decay*up_Rad_Spec!X11*s_IFDres_adj))*1,".")</f>
        <v>3.0499657036180126E-5</v>
      </c>
      <c r="D11" s="78">
        <f>IFERROR((s_DL/(k_decay*up_Rad_Spec!AN11*s_IFAres_adj*(1/s_PEFm_pp)*s_SLF*(s_ET_res_o+s_ET_res_i)*(1/24)))*1,".")</f>
        <v>3.5612987049150901E-4</v>
      </c>
      <c r="E11" s="78">
        <f>IFERROR((s_DL/(k_decay*up_Rad_Spec!AN11*s_IFAres_adj*(1/s_PEF)*s_SLF*(s_ET_res_o+s_ET_res_i)*(1/24)))*1,".")</f>
        <v>1.7478922254174252E-3</v>
      </c>
      <c r="F11" s="78">
        <f>IFERROR((s_DL/(k_decay*up_Rad_Spec!AY11*s_Fam*s_Foffset*s_EF_res*(1/365)*acf!C11*((s_ET_res_o*s_GSF_s)+(s_ET_res_i*s_GSF_i))*(1/24)))*1,".")</f>
        <v>3.4656039497535436</v>
      </c>
      <c r="G11" s="78">
        <f t="shared" si="0"/>
        <v>2.9976324578747911E-5</v>
      </c>
      <c r="H11" s="78">
        <f t="shared" si="1"/>
        <v>2.8093433343824407E-5</v>
      </c>
      <c r="I11" s="86">
        <f>IFERROR((s_DL/(up_Rad_Spec!AV11*s_Fam*s_Foffset*Fsurf!C11*s_EF_res*(1/365)*((s_ET_res_o*s_GSF_s)+(s_ET_res_i*s_GSF_i))*(1/24)))*1,".")</f>
        <v>2.6730788008983501</v>
      </c>
      <c r="J11" s="78">
        <f>IFERROR((s_DL/(up_Rad_Spec!AZ11*s_Fam*s_Foffset*Fsurf!C11*s_EF_res*(1/365)*((s_ET_res_o*s_GSF_s)+(s_ET_res_i*s_GSF_i))*(1/24)))*1,".")</f>
        <v>2.6730788008983501</v>
      </c>
      <c r="K11" s="78">
        <f>IFERROR((s_DL/(up_Rad_Spec!BA11*s_Fam*s_Foffset*Fsurf!C11*s_EF_res*(1/365)*((s_ET_res_o*s_GSF_s)+(s_ET_res_i*s_GSF_i))*(1/24)))*1,".")</f>
        <v>2.6730788008983501</v>
      </c>
      <c r="L11" s="78">
        <f>IFERROR((s_DL/(up_Rad_Spec!BB11*s_Fam*s_Foffset*Fsurf!C11*s_EF_res*(1/365)*((s_ET_res_o*s_GSF_s)+(s_ET_res_i*s_GSF_i))*(1/24)))*1,".")</f>
        <v>2.6730788008983501</v>
      </c>
      <c r="M11" s="78">
        <f>IFERROR((s_DL/(up_Rad_Spec!AY11*s_Fam*s_Foffset*Fsurf!C11*s_EF_res*(1/365)*((s_ET_res_o*s_GSF_s)+(s_ET_res_i*s_GSF_i))*(1/24)))*1,".")</f>
        <v>2.6730788008983501</v>
      </c>
      <c r="N11" s="78">
        <f>IFERROR((s_DL/(up_Rad_Spec!AV11*s_Fam*s_Foffset*s_EF_res*(1/365)*acf!D11*((s_ET_res_o*s_GSF_s)+(s_ET_res_i*s_GSF_i))*(1/24)))*1,".")</f>
        <v>3.4536178107606674</v>
      </c>
      <c r="O11" s="78">
        <f>IFERROR((s_DL/(up_Rad_Spec!AZ11*s_Fam*s_Foffset*s_EF_res*(1/365)*acf!E11*((s_ET_res_o*s_GSF_s)+(s_ET_res_i*s_GSF_i))*(1/24)))*1,".")</f>
        <v>3.193438140806562</v>
      </c>
      <c r="P11" s="78">
        <f>IFERROR((s_DL/(up_Rad_Spec!BA11*s_Fam*s_Foffset*s_EF_res*(1/365)*acf!F11*((s_ET_res_o*s_GSF_s)+(s_ET_res_i*s_GSF_i))*(1/24)))*1,".")</f>
        <v>3.1306175838549932</v>
      </c>
      <c r="Q11" s="78">
        <f>IFERROR((s_DL/(up_Rad_Spec!BB11*s_Fam*s_Foffset*s_EF_res*(1/365)*acf!G11*((s_ET_res_o*s_GSF_s)+(s_ET_res_i*s_GSF_i))*(1/24)))*1,".")</f>
        <v>3.2305900621118018</v>
      </c>
      <c r="R11" s="78">
        <f>IFERROR((s_DL/(up_Rad_Spec!AY11*s_Fam*s_Foffset*s_EF_res*(1/365)*acf!C11*((s_ET_res_o*s_GSF_s)+(s_ET_res_i*s_GSF_i))*(1/24)))*1,".")</f>
        <v>3.0663555194805192</v>
      </c>
    </row>
    <row r="12" spans="1:18">
      <c r="A12" s="75" t="s">
        <v>19</v>
      </c>
      <c r="B12" s="85" t="s">
        <v>8</v>
      </c>
      <c r="C12" s="78">
        <f>IFERROR((s_DL/(k_decay*up_Rad_Spec!X12*s_IFDres_adj))*1,".")</f>
        <v>3.0499657036180126E-5</v>
      </c>
      <c r="D12" s="78">
        <f>IFERROR((s_DL/(k_decay*up_Rad_Spec!AN12*s_IFAres_adj*(1/s_PEFm_pp)*s_SLF*(s_ET_res_o+s_ET_res_i)*(1/24)))*1,".")</f>
        <v>3.5612987049150901E-4</v>
      </c>
      <c r="E12" s="78">
        <f>IFERROR((s_DL/(k_decay*up_Rad_Spec!AN12*s_IFAres_adj*(1/s_PEF)*s_SLF*(s_ET_res_o+s_ET_res_i)*(1/24)))*1,".")</f>
        <v>1.7478922254174252E-3</v>
      </c>
      <c r="F12" s="78">
        <f>IFERROR((s_DL/(k_decay*up_Rad_Spec!AY12*s_Fam*s_Foffset*s_EF_res*(1/365)*acf!C12*((s_ET_res_o*s_GSF_s)+(s_ET_res_i*s_GSF_i))*(1/24)))*1,".")</f>
        <v>3.5643478659005186</v>
      </c>
      <c r="G12" s="78">
        <f t="shared" si="0"/>
        <v>2.997633176178657E-5</v>
      </c>
      <c r="H12" s="78">
        <f t="shared" si="1"/>
        <v>2.8093439652832268E-5</v>
      </c>
      <c r="I12" s="86" t="str">
        <f>IFERROR((s_DL/(up_Rad_Spec!AV12*s_Fam*s_Foffset*Fsurf!C12*s_EF_res*(1/365)*((s_ET_res_o*s_GSF_s)+(s_ET_res_i*s_GSF_i))*(1/24)))*1,".")</f>
        <v>.</v>
      </c>
      <c r="J12" s="78" t="str">
        <f>IFERROR((s_DL/(up_Rad_Spec!AZ12*s_Fam*s_Foffset*Fsurf!C12*s_EF_res*(1/365)*((s_ET_res_o*s_GSF_s)+(s_ET_res_i*s_GSF_i))*(1/24)))*1,".")</f>
        <v>.</v>
      </c>
      <c r="K12" s="78" t="str">
        <f>IFERROR((s_DL/(up_Rad_Spec!BA12*s_Fam*s_Foffset*Fsurf!C12*s_EF_res*(1/365)*((s_ET_res_o*s_GSF_s)+(s_ET_res_i*s_GSF_i))*(1/24)))*1,".")</f>
        <v>.</v>
      </c>
      <c r="L12" s="78" t="str">
        <f>IFERROR((s_DL/(up_Rad_Spec!BB12*s_Fam*s_Foffset*Fsurf!C12*s_EF_res*(1/365)*((s_ET_res_o*s_GSF_s)+(s_ET_res_i*s_GSF_i))*(1/24)))*1,".")</f>
        <v>.</v>
      </c>
      <c r="M12" s="78" t="str">
        <f>IFERROR((s_DL/(up_Rad_Spec!AY12*s_Fam*s_Foffset*Fsurf!C12*s_EF_res*(1/365)*((s_ET_res_o*s_GSF_s)+(s_ET_res_i*s_GSF_i))*(1/24)))*1,".")</f>
        <v>.</v>
      </c>
      <c r="N12" s="78">
        <f>IFERROR((s_DL/(up_Rad_Spec!AV12*s_Fam*s_Foffset*s_EF_res*(1/365)*acf!D12*((s_ET_res_o*s_GSF_s)+(s_ET_res_i*s_GSF_i))*(1/24)))*1,".")</f>
        <v>3.1822347463856904</v>
      </c>
      <c r="O12" s="78">
        <f>IFERROR((s_DL/(up_Rad_Spec!AZ12*s_Fam*s_Foffset*s_EF_res*(1/365)*acf!E12*((s_ET_res_o*s_GSF_s)+(s_ET_res_i*s_GSF_i))*(1/24)))*1,".")</f>
        <v>3.0829319458437427</v>
      </c>
      <c r="P12" s="78">
        <f>IFERROR((s_DL/(up_Rad_Spec!BA12*s_Fam*s_Foffset*s_EF_res*(1/365)*acf!F12*((s_ET_res_o*s_GSF_s)+(s_ET_res_i*s_GSF_i))*(1/24)))*1,".")</f>
        <v>3.0633202174358027</v>
      </c>
      <c r="Q12" s="78">
        <f>IFERROR((s_DL/(up_Rad_Spec!BB12*s_Fam*s_Foffset*s_EF_res*(1/365)*acf!G12*((s_ET_res_o*s_GSF_s)+(s_ET_res_i*s_GSF_i))*(1/24)))*1,".")</f>
        <v>3.2171598892910356</v>
      </c>
      <c r="R12" s="78">
        <f>IFERROR((s_DL/(up_Rad_Spec!AY12*s_Fam*s_Foffset*s_EF_res*(1/365)*acf!C12*((s_ET_res_o*s_GSF_s)+(s_ET_res_i*s_GSF_i))*(1/24)))*1,".")</f>
        <v>3.1537238271932146</v>
      </c>
    </row>
    <row r="13" spans="1:18">
      <c r="A13" s="75" t="s">
        <v>20</v>
      </c>
      <c r="B13" s="76" t="s">
        <v>8</v>
      </c>
      <c r="C13" s="78">
        <f>IFERROR((s_DL/(k_decay*up_Rad_Spec!X13*s_IFDres_adj))*1,".")</f>
        <v>3.0499657036180126E-5</v>
      </c>
      <c r="D13" s="78">
        <f>IFERROR((s_DL/(k_decay*up_Rad_Spec!AN13*s_IFAres_adj*(1/s_PEFm_pp)*s_SLF*(s_ET_res_o+s_ET_res_i)*(1/24)))*1,".")</f>
        <v>3.5612987049150901E-4</v>
      </c>
      <c r="E13" s="78">
        <f>IFERROR((s_DL/(k_decay*up_Rad_Spec!AN13*s_IFAres_adj*(1/s_PEF)*s_SLF*(s_ET_res_o+s_ET_res_i)*(1/24)))*1,".")</f>
        <v>1.7478922254174252E-3</v>
      </c>
      <c r="F13" s="78">
        <f>IFERROR((s_DL/(k_decay*up_Rad_Spec!AY13*s_Fam*s_Foffset*s_EF_res*(1/365)*acf!C13*((s_ET_res_o*s_GSF_s)+(s_ET_res_i*s_GSF_i))*(1/24)))*1,".")</f>
        <v>3.2479573248897919</v>
      </c>
      <c r="G13" s="78">
        <f t="shared" ref="G13:G30" si="2">(IF(AND(C13&lt;&gt;".",E13&lt;&gt;".",F13&lt;&gt;"."),1/((1/C13)+(1/E13)+(1/F13)),IF(AND(C13&lt;&gt;".",E13&lt;&gt;".",F13="."), 1/((1/C13)+(1/E13)),IF(AND(C13&lt;&gt;".",E13=".",F13&lt;&gt;"."),1/((1/C13)+(1/F13)),IF(AND(C13=".",E13&lt;&gt;".",F13&lt;&gt;"."),1/((1/E13)+(1/F13)),IF(AND(C13&lt;&gt;".",E13=".",F13="."),1/(1/C13),IF(AND(C13=".",E13&lt;&gt;".",F13="."),1/(1/E13),IF(AND(C13=".",E13=".",F13&lt;&gt;"."),1/(1/F13),IF(AND(C13=".",E13=".",F13="."),".")))))))))</f>
        <v>2.9976307203972244E-5</v>
      </c>
      <c r="H13" s="78">
        <f t="shared" ref="H13:H30" si="3">(IF(AND(C13&lt;&gt;".",D13&lt;&gt;".",F13&lt;&gt;"."),1/((1/C13)+(1/D13)+(1/F13)),IF(AND(C13&lt;&gt;".",D13&lt;&gt;".",F13="."), 1/((1/C13)+(1/D13)),IF(AND(C13&lt;&gt;".",D13=".",F13&lt;&gt;"."),1/((1/C13)+(1/F13)),IF(AND(C13=".",D13&lt;&gt;".",F13&lt;&gt;"."),1/((1/D13)+(1/F13)),IF(AND(C13&lt;&gt;".",D13=".",F13="."),1/(1/C13),IF(AND(C13=".",D13&lt;&gt;".",F13="."),1/(1/D13),IF(AND(C13=".",D13=".",F13&lt;&gt;"."),1/(1/F13),IF(AND(C13=".",D13=".",F13="."),".")))))))))</f>
        <v>2.8093418083207398E-5</v>
      </c>
      <c r="I13" s="86">
        <f>IFERROR((s_DL/(up_Rad_Spec!AV13*s_Fam*s_Foffset*Fsurf!C13*s_EF_res*(1/365)*((s_ET_res_o*s_GSF_s)+(s_ET_res_i*s_GSF_i))*(1/24)))*1,".")</f>
        <v>2.3900469278620542</v>
      </c>
      <c r="J13" s="78">
        <f>IFERROR((s_DL/(up_Rad_Spec!AZ13*s_Fam*s_Foffset*Fsurf!C13*s_EF_res*(1/365)*((s_ET_res_o*s_GSF_s)+(s_ET_res_i*s_GSF_i))*(1/24)))*1,".")</f>
        <v>2.3900469278620542</v>
      </c>
      <c r="K13" s="78">
        <f>IFERROR((s_DL/(up_Rad_Spec!BA13*s_Fam*s_Foffset*Fsurf!C13*s_EF_res*(1/365)*((s_ET_res_o*s_GSF_s)+(s_ET_res_i*s_GSF_i))*(1/24)))*1,".")</f>
        <v>2.3900469278620542</v>
      </c>
      <c r="L13" s="78">
        <f>IFERROR((s_DL/(up_Rad_Spec!BB13*s_Fam*s_Foffset*Fsurf!C13*s_EF_res*(1/365)*((s_ET_res_o*s_GSF_s)+(s_ET_res_i*s_GSF_i))*(1/24)))*1,".")</f>
        <v>2.3900469278620542</v>
      </c>
      <c r="M13" s="78">
        <f>IFERROR((s_DL/(up_Rad_Spec!AY13*s_Fam*s_Foffset*Fsurf!C13*s_EF_res*(1/365)*((s_ET_res_o*s_GSF_s)+(s_ET_res_i*s_GSF_i))*(1/24)))*1,".")</f>
        <v>2.3900469278620542</v>
      </c>
      <c r="N13" s="78">
        <f>IFERROR((s_DL/(up_Rad_Spec!AV13*s_Fam*s_Foffset*s_EF_res*(1/365)*acf!D13*((s_ET_res_o*s_GSF_s)+(s_ET_res_i*s_GSF_i))*(1/24)))*1,".")</f>
        <v>2.8862914862914888</v>
      </c>
      <c r="O13" s="78">
        <f>IFERROR((s_DL/(up_Rad_Spec!AZ13*s_Fam*s_Foffset*s_EF_res*(1/365)*acf!E13*((s_ET_res_o*s_GSF_s)+(s_ET_res_i*s_GSF_i))*(1/24)))*1,".")</f>
        <v>2.987158093303345</v>
      </c>
      <c r="P13" s="78">
        <f>IFERROR((s_DL/(up_Rad_Spec!BA13*s_Fam*s_Foffset*s_EF_res*(1/365)*acf!F13*((s_ET_res_o*s_GSF_s)+(s_ET_res_i*s_GSF_i))*(1/24)))*1,".")</f>
        <v>3.0422562512114739</v>
      </c>
      <c r="Q13" s="78">
        <f>IFERROR((s_DL/(up_Rad_Spec!BB13*s_Fam*s_Foffset*s_EF_res*(1/365)*acf!G13*((s_ET_res_o*s_GSF_s)+(s_ET_res_i*s_GSF_i))*(1/24)))*1,".")</f>
        <v>3.0346574694400794</v>
      </c>
      <c r="R13" s="78">
        <f>IFERROR((s_DL/(up_Rad_Spec!AY13*s_Fam*s_Foffset*s_EF_res*(1/365)*acf!C13*((s_ET_res_o*s_GSF_s)+(s_ET_res_i*s_GSF_i))*(1/24)))*1,".")</f>
        <v>2.8737824675324664</v>
      </c>
    </row>
    <row r="14" spans="1:18">
      <c r="A14" s="75" t="s">
        <v>21</v>
      </c>
      <c r="B14" s="76" t="s">
        <v>8</v>
      </c>
      <c r="C14" s="78">
        <f>IFERROR((s_DL/(k_decay*up_Rad_Spec!X14*s_IFDres_adj))*1,".")</f>
        <v>3.0499657036180126E-5</v>
      </c>
      <c r="D14" s="78">
        <f>IFERROR((s_DL/(k_decay*up_Rad_Spec!AN14*s_IFAres_adj*(1/s_PEFm_pp)*s_SLF*(s_ET_res_o+s_ET_res_i)*(1/24)))*1,".")</f>
        <v>3.5612987049150901E-4</v>
      </c>
      <c r="E14" s="78">
        <f>IFERROR((s_DL/(k_decay*up_Rad_Spec!AN14*s_IFAres_adj*(1/s_PEF)*s_SLF*(s_ET_res_o+s_ET_res_i)*(1/24)))*1,".")</f>
        <v>1.7478922254174252E-3</v>
      </c>
      <c r="F14" s="78">
        <f>IFERROR((s_DL/(k_decay*up_Rad_Spec!AY14*s_Fam*s_Foffset*s_EF_res*(1/365)*acf!C14*((s_ET_res_o*s_GSF_s)+(s_ET_res_i*s_GSF_i))*(1/24)))*1,".")</f>
        <v>3.4488619016871009</v>
      </c>
      <c r="G14" s="78">
        <f t="shared" si="2"/>
        <v>2.9976323320081634E-5</v>
      </c>
      <c r="H14" s="78">
        <f t="shared" si="3"/>
        <v>2.8093432238312386E-5</v>
      </c>
      <c r="I14" s="86">
        <f>IFERROR((s_DL/(up_Rad_Spec!AV14*s_Fam*s_Foffset*Fsurf!C14*s_EF_res*(1/365)*((s_ET_res_o*s_GSF_s)+(s_ET_res_i*s_GSF_i))*(1/24)))*1,".")</f>
        <v>2.6069256133417458</v>
      </c>
      <c r="J14" s="78">
        <f>IFERROR((s_DL/(up_Rad_Spec!AZ14*s_Fam*s_Foffset*Fsurf!C14*s_EF_res*(1/365)*((s_ET_res_o*s_GSF_s)+(s_ET_res_i*s_GSF_i))*(1/24)))*1,".")</f>
        <v>2.6069256133417458</v>
      </c>
      <c r="K14" s="78">
        <f>IFERROR((s_DL/(up_Rad_Spec!BA14*s_Fam*s_Foffset*Fsurf!C14*s_EF_res*(1/365)*((s_ET_res_o*s_GSF_s)+(s_ET_res_i*s_GSF_i))*(1/24)))*1,".")</f>
        <v>2.6069256133417458</v>
      </c>
      <c r="L14" s="78">
        <f>IFERROR((s_DL/(up_Rad_Spec!BB14*s_Fam*s_Foffset*Fsurf!C14*s_EF_res*(1/365)*((s_ET_res_o*s_GSF_s)+(s_ET_res_i*s_GSF_i))*(1/24)))*1,".")</f>
        <v>2.6069256133417458</v>
      </c>
      <c r="M14" s="78">
        <f>IFERROR((s_DL/(up_Rad_Spec!AY14*s_Fam*s_Foffset*Fsurf!C14*s_EF_res*(1/365)*((s_ET_res_o*s_GSF_s)+(s_ET_res_i*s_GSF_i))*(1/24)))*1,".")</f>
        <v>2.6069256133417458</v>
      </c>
      <c r="N14" s="78">
        <f>IFERROR((s_DL/(up_Rad_Spec!AV14*s_Fam*s_Foffset*s_EF_res*(1/365)*acf!D14*((s_ET_res_o*s_GSF_s)+(s_ET_res_i*s_GSF_i))*(1/24)))*1,".")</f>
        <v>3.0843817288029998</v>
      </c>
      <c r="O14" s="78">
        <f>IFERROR((s_DL/(up_Rad_Spec!AZ14*s_Fam*s_Foffset*s_EF_res*(1/365)*acf!E14*((s_ET_res_o*s_GSF_s)+(s_ET_res_i*s_GSF_i))*(1/24)))*1,".")</f>
        <v>3.0675188685659909</v>
      </c>
      <c r="P14" s="78">
        <f>IFERROR((s_DL/(up_Rad_Spec!BA14*s_Fam*s_Foffset*s_EF_res*(1/365)*acf!F14*((s_ET_res_o*s_GSF_s)+(s_ET_res_i*s_GSF_i))*(1/24)))*1,".")</f>
        <v>3.0568030100740398</v>
      </c>
      <c r="Q14" s="78">
        <f>IFERROR((s_DL/(up_Rad_Spec!BB14*s_Fam*s_Foffset*s_EF_res*(1/365)*acf!G14*((s_ET_res_o*s_GSF_s)+(s_ET_res_i*s_GSF_i))*(1/24)))*1,".")</f>
        <v>3.1971176305708684</v>
      </c>
      <c r="R14" s="78">
        <f>IFERROR((s_DL/(up_Rad_Spec!AY14*s_Fam*s_Foffset*s_EF_res*(1/365)*acf!C14*((s_ET_res_o*s_GSF_s)+(s_ET_res_i*s_GSF_i))*(1/24)))*1,".")</f>
        <v>3.0515422077922092</v>
      </c>
    </row>
    <row r="15" spans="1:18">
      <c r="A15" s="75" t="s">
        <v>22</v>
      </c>
      <c r="B15" s="76" t="s">
        <v>8</v>
      </c>
      <c r="C15" s="78">
        <f>IFERROR((s_DL/(k_decay*up_Rad_Spec!X15*s_IFDres_adj))*1,".")</f>
        <v>3.0499657036180126E-5</v>
      </c>
      <c r="D15" s="78">
        <f>IFERROR((s_DL/(k_decay*up_Rad_Spec!AN15*s_IFAres_adj*(1/s_PEFm_pp)*s_SLF*(s_ET_res_o+s_ET_res_i)*(1/24)))*1,".")</f>
        <v>3.5612987049150901E-4</v>
      </c>
      <c r="E15" s="78">
        <f>IFERROR((s_DL/(k_decay*up_Rad_Spec!AN15*s_IFAres_adj*(1/s_PEF)*s_SLF*(s_ET_res_o+s_ET_res_i)*(1/24)))*1,".")</f>
        <v>1.7478922254174252E-3</v>
      </c>
      <c r="F15" s="78">
        <f>IFERROR((s_DL/(k_decay*up_Rad_Spec!AY15*s_Fam*s_Foffset*s_EF_res*(1/365)*acf!C15*((s_ET_res_o*s_GSF_s)+(s_ET_res_i*s_GSF_i))*(1/24)))*1,".")</f>
        <v>3.5716369208410099</v>
      </c>
      <c r="G15" s="78">
        <f t="shared" si="2"/>
        <v>2.9976332276281162E-5</v>
      </c>
      <c r="H15" s="78">
        <f t="shared" si="3"/>
        <v>2.8093440104723248E-5</v>
      </c>
      <c r="I15" s="86">
        <f>IFERROR((s_DL/(up_Rad_Spec!AV15*s_Fam*s_Foffset*Fsurf!C15*s_EF_res*(1/365)*((s_ET_res_o*s_GSF_s)+(s_ET_res_i*s_GSF_i))*(1/24)))*1,".")</f>
        <v>2.6531304516379142</v>
      </c>
      <c r="J15" s="78">
        <f>IFERROR((s_DL/(up_Rad_Spec!AZ15*s_Fam*s_Foffset*Fsurf!C15*s_EF_res*(1/365)*((s_ET_res_o*s_GSF_s)+(s_ET_res_i*s_GSF_i))*(1/24)))*1,".")</f>
        <v>2.6531304516379142</v>
      </c>
      <c r="K15" s="78">
        <f>IFERROR((s_DL/(up_Rad_Spec!BA15*s_Fam*s_Foffset*Fsurf!C15*s_EF_res*(1/365)*((s_ET_res_o*s_GSF_s)+(s_ET_res_i*s_GSF_i))*(1/24)))*1,".")</f>
        <v>2.6531304516379142</v>
      </c>
      <c r="L15" s="78">
        <f>IFERROR((s_DL/(up_Rad_Spec!BB15*s_Fam*s_Foffset*Fsurf!C15*s_EF_res*(1/365)*((s_ET_res_o*s_GSF_s)+(s_ET_res_i*s_GSF_i))*(1/24)))*1,".")</f>
        <v>2.6531304516379142</v>
      </c>
      <c r="M15" s="78">
        <f>IFERROR((s_DL/(up_Rad_Spec!AY15*s_Fam*s_Foffset*Fsurf!C15*s_EF_res*(1/365)*((s_ET_res_o*s_GSF_s)+(s_ET_res_i*s_GSF_i))*(1/24)))*1,".")</f>
        <v>2.6531304516379142</v>
      </c>
      <c r="N15" s="78">
        <f>IFERROR((s_DL/(up_Rad_Spec!AV15*s_Fam*s_Foffset*s_EF_res*(1/365)*acf!D15*((s_ET_res_o*s_GSF_s)+(s_ET_res_i*s_GSF_i))*(1/24)))*1,".")</f>
        <v>3.1601731601731604</v>
      </c>
      <c r="O15" s="78">
        <f>IFERROR((s_DL/(up_Rad_Spec!AZ15*s_Fam*s_Foffset*s_EF_res*(1/365)*acf!E15*((s_ET_res_o*s_GSF_s)+(s_ET_res_i*s_GSF_i))*(1/24)))*1,".")</f>
        <v>3.1601731601731604</v>
      </c>
      <c r="P15" s="78">
        <f>IFERROR((s_DL/(up_Rad_Spec!BA15*s_Fam*s_Foffset*s_EF_res*(1/365)*acf!F15*((s_ET_res_o*s_GSF_s)+(s_ET_res_i*s_GSF_i))*(1/24)))*1,".")</f>
        <v>3.1601731601731604</v>
      </c>
      <c r="Q15" s="78">
        <f>IFERROR((s_DL/(up_Rad_Spec!BB15*s_Fam*s_Foffset*s_EF_res*(1/365)*acf!G15*((s_ET_res_o*s_GSF_s)+(s_ET_res_i*s_GSF_i))*(1/24)))*1,".")</f>
        <v>3.1601731601731604</v>
      </c>
      <c r="R15" s="78">
        <f>IFERROR((s_DL/(up_Rad_Spec!AY15*s_Fam*s_Foffset*s_EF_res*(1/365)*acf!C15*((s_ET_res_o*s_GSF_s)+(s_ET_res_i*s_GSF_i))*(1/24)))*1,".")</f>
        <v>3.1601731601731604</v>
      </c>
    </row>
    <row r="16" spans="1:18">
      <c r="A16" s="82" t="s">
        <v>23</v>
      </c>
      <c r="B16" s="85" t="s">
        <v>8</v>
      </c>
      <c r="C16" s="78">
        <f>IFERROR((s_DL/(k_decay*up_Rad_Spec!X16*s_IFDres_adj))*1,".")</f>
        <v>3.0499657036180126E-5</v>
      </c>
      <c r="D16" s="78">
        <f>IFERROR((s_DL/(k_decay*up_Rad_Spec!AN16*s_IFAres_adj*(1/s_PEFm_pp)*s_SLF*(s_ET_res_o+s_ET_res_i)*(1/24)))*1,".")</f>
        <v>3.5612987049150901E-4</v>
      </c>
      <c r="E16" s="78">
        <f>IFERROR((s_DL/(k_decay*up_Rad_Spec!AN16*s_IFAres_adj*(1/s_PEF)*s_SLF*(s_ET_res_o+s_ET_res_i)*(1/24)))*1,".")</f>
        <v>1.7478922254174252E-3</v>
      </c>
      <c r="F16" s="78">
        <f>IFERROR((s_DL/(k_decay*up_Rad_Spec!AY16*s_Fam*s_Foffset*s_EF_res*(1/365)*acf!C16*((s_ET_res_o*s_GSF_s)+(s_ET_res_i*s_GSF_i))*(1/24)))*1,".")</f>
        <v>3.2144732287569089</v>
      </c>
      <c r="G16" s="78">
        <f t="shared" si="2"/>
        <v>2.9976304322100345E-5</v>
      </c>
      <c r="H16" s="78">
        <f t="shared" si="3"/>
        <v>2.8093415552000891E-5</v>
      </c>
      <c r="I16" s="86">
        <f>IFERROR((s_DL/(up_Rad_Spec!AV16*s_Fam*s_Foffset*Fsurf!C16*s_EF_res*(1/365)*((s_ET_res_o*s_GSF_s)+(s_ET_res_i*s_GSF_i))*(1/24)))*1,".")</f>
        <v>2.3721066256512464</v>
      </c>
      <c r="J16" s="78">
        <f>IFERROR((s_DL/(up_Rad_Spec!AZ16*s_Fam*s_Foffset*Fsurf!C16*s_EF_res*(1/365)*((s_ET_res_o*s_GSF_s)+(s_ET_res_i*s_GSF_i))*(1/24)))*1,".")</f>
        <v>2.3721066256512464</v>
      </c>
      <c r="K16" s="78">
        <f>IFERROR((s_DL/(up_Rad_Spec!BA16*s_Fam*s_Foffset*Fsurf!C16*s_EF_res*(1/365)*((s_ET_res_o*s_GSF_s)+(s_ET_res_i*s_GSF_i))*(1/24)))*1,".")</f>
        <v>2.3721066256512464</v>
      </c>
      <c r="L16" s="78">
        <f>IFERROR((s_DL/(up_Rad_Spec!BB16*s_Fam*s_Foffset*Fsurf!C16*s_EF_res*(1/365)*((s_ET_res_o*s_GSF_s)+(s_ET_res_i*s_GSF_i))*(1/24)))*1,".")</f>
        <v>2.3721066256512464</v>
      </c>
      <c r="M16" s="78">
        <f>IFERROR((s_DL/(up_Rad_Spec!AY16*s_Fam*s_Foffset*Fsurf!C16*s_EF_res*(1/365)*((s_ET_res_o*s_GSF_s)+(s_ET_res_i*s_GSF_i))*(1/24)))*1,".")</f>
        <v>2.3721066256512464</v>
      </c>
      <c r="N16" s="78">
        <f>IFERROR((s_DL/(up_Rad_Spec!AV16*s_Fam*s_Foffset*s_EF_res*(1/365)*acf!D16*((s_ET_res_o*s_GSF_s)+(s_ET_res_i*s_GSF_i))*(1/24)))*1,".")</f>
        <v>3.0051457975986291</v>
      </c>
      <c r="O16" s="78">
        <f>IFERROR((s_DL/(up_Rad_Spec!AZ16*s_Fam*s_Foffset*s_EF_res*(1/365)*acf!E16*((s_ET_res_o*s_GSF_s)+(s_ET_res_i*s_GSF_i))*(1/24)))*1,".")</f>
        <v>2.9193063034526459</v>
      </c>
      <c r="P16" s="78">
        <f>IFERROR((s_DL/(up_Rad_Spec!BA16*s_Fam*s_Foffset*s_EF_res*(1/365)*acf!F16*((s_ET_res_o*s_GSF_s)+(s_ET_res_i*s_GSF_i))*(1/24)))*1,".")</f>
        <v>2.9959791098581148</v>
      </c>
      <c r="Q16" s="78">
        <f>IFERROR((s_DL/(up_Rad_Spec!BB16*s_Fam*s_Foffset*s_EF_res*(1/365)*acf!G16*((s_ET_res_o*s_GSF_s)+(s_ET_res_i*s_GSF_i))*(1/24)))*1,".")</f>
        <v>3.0114591291061892</v>
      </c>
      <c r="R16" s="78">
        <f>IFERROR((s_DL/(up_Rad_Spec!AY16*s_Fam*s_Foffset*s_EF_res*(1/365)*acf!C16*((s_ET_res_o*s_GSF_s)+(s_ET_res_i*s_GSF_i))*(1/24)))*1,".")</f>
        <v>2.8441558441558441</v>
      </c>
    </row>
    <row r="17" spans="1:18">
      <c r="A17" s="75" t="s">
        <v>24</v>
      </c>
      <c r="B17" s="85" t="s">
        <v>8</v>
      </c>
      <c r="C17" s="78">
        <f>IFERROR((s_DL/(k_decay*up_Rad_Spec!X17*s_IFDres_adj))*1,".")</f>
        <v>3.0499657036180126E-5</v>
      </c>
      <c r="D17" s="78">
        <f>IFERROR((s_DL/(k_decay*up_Rad_Spec!AN17*s_IFAres_adj*(1/s_PEFm_pp)*s_SLF*(s_ET_res_o+s_ET_res_i)*(1/24)))*1,".")</f>
        <v>3.5612987049150901E-4</v>
      </c>
      <c r="E17" s="78">
        <f>IFERROR((s_DL/(k_decay*up_Rad_Spec!AN17*s_IFAres_adj*(1/s_PEF)*s_SLF*(s_ET_res_o+s_ET_res_i)*(1/24)))*1,".")</f>
        <v>1.7478922254174252E-3</v>
      </c>
      <c r="F17" s="78">
        <f>IFERROR((s_DL/(k_decay*up_Rad_Spec!AY17*s_Fam*s_Foffset*s_EF_res*(1/365)*acf!C17*((s_ET_res_o*s_GSF_s)+(s_ET_res_i*s_GSF_i))*(1/24)))*1,".")</f>
        <v>3.5649609639796251</v>
      </c>
      <c r="G17" s="78">
        <f t="shared" si="2"/>
        <v>2.9976331805142853E-5</v>
      </c>
      <c r="H17" s="78">
        <f t="shared" si="3"/>
        <v>2.8093439690912965E-5</v>
      </c>
      <c r="I17" s="86">
        <f>IFERROR((s_DL/(up_Rad_Spec!AV17*s_Fam*s_Foffset*Fsurf!C17*s_EF_res*(1/365)*((s_ET_res_o*s_GSF_s)+(s_ET_res_i*s_GSF_i))*(1/24)))*1,".")</f>
        <v>2.740034531942046</v>
      </c>
      <c r="J17" s="78">
        <f>IFERROR((s_DL/(up_Rad_Spec!AZ17*s_Fam*s_Foffset*Fsurf!C17*s_EF_res*(1/365)*((s_ET_res_o*s_GSF_s)+(s_ET_res_i*s_GSF_i))*(1/24)))*1,".")</f>
        <v>2.740034531942046</v>
      </c>
      <c r="K17" s="78">
        <f>IFERROR((s_DL/(up_Rad_Spec!BA17*s_Fam*s_Foffset*Fsurf!C17*s_EF_res*(1/365)*((s_ET_res_o*s_GSF_s)+(s_ET_res_i*s_GSF_i))*(1/24)))*1,".")</f>
        <v>2.740034531942046</v>
      </c>
      <c r="L17" s="78">
        <f>IFERROR((s_DL/(up_Rad_Spec!BB17*s_Fam*s_Foffset*Fsurf!C17*s_EF_res*(1/365)*((s_ET_res_o*s_GSF_s)+(s_ET_res_i*s_GSF_i))*(1/24)))*1,".")</f>
        <v>2.740034531942046</v>
      </c>
      <c r="M17" s="78">
        <f>IFERROR((s_DL/(up_Rad_Spec!AY17*s_Fam*s_Foffset*Fsurf!C17*s_EF_res*(1/365)*((s_ET_res_o*s_GSF_s)+(s_ET_res_i*s_GSF_i))*(1/24)))*1,".")</f>
        <v>2.740034531942046</v>
      </c>
      <c r="N17" s="78">
        <f>IFERROR((s_DL/(up_Rad_Spec!AV17*s_Fam*s_Foffset*s_EF_res*(1/365)*acf!D17*((s_ET_res_o*s_GSF_s)+(s_ET_res_i*s_GSF_i))*(1/24)))*1,".")</f>
        <v>3.0768595041322304</v>
      </c>
      <c r="O17" s="78">
        <f>IFERROR((s_DL/(up_Rad_Spec!AZ17*s_Fam*s_Foffset*s_EF_res*(1/365)*acf!E17*((s_ET_res_o*s_GSF_s)+(s_ET_res_i*s_GSF_i))*(1/24)))*1,".")</f>
        <v>3.0728316909221438</v>
      </c>
      <c r="P17" s="78">
        <f>IFERROR((s_DL/(up_Rad_Spec!BA17*s_Fam*s_Foffset*s_EF_res*(1/365)*acf!F17*((s_ET_res_o*s_GSF_s)+(s_ET_res_i*s_GSF_i))*(1/24)))*1,".")</f>
        <v>3.0592600676634292</v>
      </c>
      <c r="Q17" s="78">
        <f>IFERROR((s_DL/(up_Rad_Spec!BB17*s_Fam*s_Foffset*s_EF_res*(1/365)*acf!G17*((s_ET_res_o*s_GSF_s)+(s_ET_res_i*s_GSF_i))*(1/24)))*1,".")</f>
        <v>3.2350587800824755</v>
      </c>
      <c r="R17" s="78">
        <f>IFERROR((s_DL/(up_Rad_Spec!AY17*s_Fam*s_Foffset*s_EF_res*(1/365)*acf!C17*((s_ET_res_o*s_GSF_s)+(s_ET_res_i*s_GSF_i))*(1/24)))*1,".")</f>
        <v>3.1542662944532101</v>
      </c>
    </row>
    <row r="18" spans="1:18">
      <c r="A18" s="75" t="s">
        <v>25</v>
      </c>
      <c r="B18" s="85" t="s">
        <v>8</v>
      </c>
      <c r="C18" s="78">
        <f>IFERROR((s_DL/(k_decay*up_Rad_Spec!X18*s_IFDres_adj))*1,".")</f>
        <v>3.0499657036180126E-5</v>
      </c>
      <c r="D18" s="78">
        <f>IFERROR((s_DL/(k_decay*up_Rad_Spec!AN18*s_IFAres_adj*(1/s_PEFm_pp)*s_SLF*(s_ET_res_o+s_ET_res_i)*(1/24)))*1,".")</f>
        <v>3.5612987049150901E-4</v>
      </c>
      <c r="E18" s="78">
        <f>IFERROR((s_DL/(k_decay*up_Rad_Spec!AN18*s_IFAres_adj*(1/s_PEF)*s_SLF*(s_ET_res_o+s_ET_res_i)*(1/24)))*1,".")</f>
        <v>1.7478922254174252E-3</v>
      </c>
      <c r="F18" s="78">
        <f>IFERROR((s_DL/(k_decay*up_Rad_Spec!AY18*s_Fam*s_Foffset*s_EF_res*(1/365)*acf!C18*((s_ET_res_o*s_GSF_s)+(s_ET_res_i*s_GSF_i))*(1/24)))*1,".")</f>
        <v>3.6471907787818765</v>
      </c>
      <c r="G18" s="78">
        <f t="shared" si="2"/>
        <v>2.997633748808336E-5</v>
      </c>
      <c r="H18" s="78">
        <f t="shared" si="3"/>
        <v>2.8093444682354202E-5</v>
      </c>
      <c r="I18" s="86">
        <f>IFERROR((s_DL/(up_Rad_Spec!AV18*s_Fam*s_Foffset*Fsurf!C18*s_EF_res*(1/365)*((s_ET_res_o*s_GSF_s)+(s_ET_res_i*s_GSF_i))*(1/24)))*1,".")</f>
        <v>2.9260862594195935</v>
      </c>
      <c r="J18" s="78">
        <f>IFERROR((s_DL/(up_Rad_Spec!AZ18*s_Fam*s_Foffset*Fsurf!C18*s_EF_res*(1/365)*((s_ET_res_o*s_GSF_s)+(s_ET_res_i*s_GSF_i))*(1/24)))*1,".")</f>
        <v>2.9260862594195935</v>
      </c>
      <c r="K18" s="78">
        <f>IFERROR((s_DL/(up_Rad_Spec!BA18*s_Fam*s_Foffset*Fsurf!C18*s_EF_res*(1/365)*((s_ET_res_o*s_GSF_s)+(s_ET_res_i*s_GSF_i))*(1/24)))*1,".")</f>
        <v>2.9260862594195935</v>
      </c>
      <c r="L18" s="78">
        <f>IFERROR((s_DL/(up_Rad_Spec!BB18*s_Fam*s_Foffset*Fsurf!C18*s_EF_res*(1/365)*((s_ET_res_o*s_GSF_s)+(s_ET_res_i*s_GSF_i))*(1/24)))*1,".")</f>
        <v>2.9260862594195935</v>
      </c>
      <c r="M18" s="78">
        <f>IFERROR((s_DL/(up_Rad_Spec!AY18*s_Fam*s_Foffset*Fsurf!C18*s_EF_res*(1/365)*((s_ET_res_o*s_GSF_s)+(s_ET_res_i*s_GSF_i))*(1/24)))*1,".")</f>
        <v>2.9260862594195935</v>
      </c>
      <c r="N18" s="78">
        <f>IFERROR((s_DL/(up_Rad_Spec!AV18*s_Fam*s_Foffset*s_EF_res*(1/365)*acf!D18*((s_ET_res_o*s_GSF_s)+(s_ET_res_i*s_GSF_i))*(1/24)))*1,".")</f>
        <v>3.0382276546982432</v>
      </c>
      <c r="O18" s="78">
        <f>IFERROR((s_DL/(up_Rad_Spec!AZ18*s_Fam*s_Foffset*s_EF_res*(1/365)*acf!E18*((s_ET_res_o*s_GSF_s)+(s_ET_res_i*s_GSF_i))*(1/24)))*1,".")</f>
        <v>3.0375262131636078</v>
      </c>
      <c r="P18" s="78">
        <f>IFERROR((s_DL/(up_Rad_Spec!BA18*s_Fam*s_Foffset*s_EF_res*(1/365)*acf!F18*((s_ET_res_o*s_GSF_s)+(s_ET_res_i*s_GSF_i))*(1/24)))*1,".")</f>
        <v>3.0578013535760027</v>
      </c>
      <c r="Q18" s="78">
        <f>IFERROR((s_DL/(up_Rad_Spec!BB18*s_Fam*s_Foffset*s_EF_res*(1/365)*acf!G18*((s_ET_res_o*s_GSF_s)+(s_ET_res_i*s_GSF_i))*(1/24)))*1,".")</f>
        <v>3.0107591153616271</v>
      </c>
      <c r="R18" s="78">
        <f>IFERROR((s_DL/(up_Rad_Spec!AY18*s_Fam*s_Foffset*s_EF_res*(1/365)*acf!C18*((s_ET_res_o*s_GSF_s)+(s_ET_res_i*s_GSF_i))*(1/24)))*1,".")</f>
        <v>3.2270229770229757</v>
      </c>
    </row>
    <row r="19" spans="1:18">
      <c r="A19" s="75" t="s">
        <v>26</v>
      </c>
      <c r="B19" s="76" t="s">
        <v>8</v>
      </c>
      <c r="C19" s="78">
        <f>IFERROR((s_DL/(k_decay*up_Rad_Spec!X19*s_IFDres_adj))*1,".")</f>
        <v>3.0499657036180126E-5</v>
      </c>
      <c r="D19" s="78">
        <f>IFERROR((s_DL/(k_decay*up_Rad_Spec!AN19*s_IFAres_adj*(1/s_PEFm_pp)*s_SLF*(s_ET_res_o+s_ET_res_i)*(1/24)))*1,".")</f>
        <v>3.5612987049150901E-4</v>
      </c>
      <c r="E19" s="78">
        <f>IFERROR((s_DL/(k_decay*up_Rad_Spec!AN19*s_IFAres_adj*(1/s_PEF)*s_SLF*(s_ET_res_o+s_ET_res_i)*(1/24)))*1,".")</f>
        <v>1.7478922254174252E-3</v>
      </c>
      <c r="F19" s="78">
        <f>IFERROR((s_DL/(k_decay*up_Rad_Spec!AY19*s_Fam*s_Foffset*s_EF_res*(1/365)*acf!C19*((s_ET_res_o*s_GSF_s)+(s_ET_res_i*s_GSF_i))*(1/24)))*1,".")</f>
        <v>3.6531730490587231</v>
      </c>
      <c r="G19" s="78">
        <f t="shared" si="2"/>
        <v>2.9976337891537753E-5</v>
      </c>
      <c r="H19" s="78">
        <f t="shared" si="3"/>
        <v>2.8093445036716324E-5</v>
      </c>
      <c r="I19" s="86" t="str">
        <f>IFERROR((s_DL/(up_Rad_Spec!AV19*s_Fam*s_Foffset*Fsurf!C19*s_EF_res*(1/365)*((s_ET_res_o*s_GSF_s)+(s_ET_res_i*s_GSF_i))*(1/24)))*1,".")</f>
        <v>.</v>
      </c>
      <c r="J19" s="78" t="str">
        <f>IFERROR((s_DL/(up_Rad_Spec!AZ19*s_Fam*s_Foffset*Fsurf!C19*s_EF_res*(1/365)*((s_ET_res_o*s_GSF_s)+(s_ET_res_i*s_GSF_i))*(1/24)))*1,".")</f>
        <v>.</v>
      </c>
      <c r="K19" s="78" t="str">
        <f>IFERROR((s_DL/(up_Rad_Spec!BA19*s_Fam*s_Foffset*Fsurf!C19*s_EF_res*(1/365)*((s_ET_res_o*s_GSF_s)+(s_ET_res_i*s_GSF_i))*(1/24)))*1,".")</f>
        <v>.</v>
      </c>
      <c r="L19" s="78" t="str">
        <f>IFERROR((s_DL/(up_Rad_Spec!BB19*s_Fam*s_Foffset*Fsurf!C19*s_EF_res*(1/365)*((s_ET_res_o*s_GSF_s)+(s_ET_res_i*s_GSF_i))*(1/24)))*1,".")</f>
        <v>.</v>
      </c>
      <c r="M19" s="78" t="str">
        <f>IFERROR((s_DL/(up_Rad_Spec!AY19*s_Fam*s_Foffset*Fsurf!C19*s_EF_res*(1/365)*((s_ET_res_o*s_GSF_s)+(s_ET_res_i*s_GSF_i))*(1/24)))*1,".")</f>
        <v>.</v>
      </c>
      <c r="N19" s="78">
        <f>IFERROR((s_DL/(up_Rad_Spec!AV19*s_Fam*s_Foffset*s_EF_res*(1/365)*acf!D19*((s_ET_res_o*s_GSF_s)+(s_ET_res_i*s_GSF_i))*(1/24)))*1,".")</f>
        <v>3.0349223946784925</v>
      </c>
      <c r="O19" s="78">
        <f>IFERROR((s_DL/(up_Rad_Spec!AZ19*s_Fam*s_Foffset*s_EF_res*(1/365)*acf!E19*((s_ET_res_o*s_GSF_s)+(s_ET_res_i*s_GSF_i))*(1/24)))*1,".")</f>
        <v>3.0421007563864708</v>
      </c>
      <c r="P19" s="78">
        <f>IFERROR((s_DL/(up_Rad_Spec!BA19*s_Fam*s_Foffset*s_EF_res*(1/365)*acf!F19*((s_ET_res_o*s_GSF_s)+(s_ET_res_i*s_GSF_i))*(1/24)))*1,".")</f>
        <v>3.0510035419126345</v>
      </c>
      <c r="Q19" s="78">
        <f>IFERROR((s_DL/(up_Rad_Spec!BB19*s_Fam*s_Foffset*s_EF_res*(1/365)*acf!G19*((s_ET_res_o*s_GSF_s)+(s_ET_res_i*s_GSF_i))*(1/24)))*1,".")</f>
        <v>2.9978939978939967</v>
      </c>
      <c r="R19" s="78">
        <f>IFERROR((s_DL/(up_Rad_Spec!AY19*s_Fam*s_Foffset*s_EF_res*(1/365)*acf!C19*((s_ET_res_o*s_GSF_s)+(s_ET_res_i*s_GSF_i))*(1/24)))*1,".")</f>
        <v>3.2323160710257506</v>
      </c>
    </row>
    <row r="20" spans="1:18">
      <c r="A20" s="75" t="s">
        <v>27</v>
      </c>
      <c r="B20" s="85" t="s">
        <v>8</v>
      </c>
      <c r="C20" s="78">
        <f>IFERROR((s_DL/(k_decay*up_Rad_Spec!X20*s_IFDres_adj))*1,".")</f>
        <v>3.0499657036180126E-5</v>
      </c>
      <c r="D20" s="78">
        <f>IFERROR((s_DL/(k_decay*up_Rad_Spec!AN20*s_IFAres_adj*(1/s_PEFm_pp)*s_SLF*(s_ET_res_o+s_ET_res_i)*(1/24)))*1,".")</f>
        <v>3.5612987049150901E-4</v>
      </c>
      <c r="E20" s="78">
        <f>IFERROR((s_DL/(k_decay*up_Rad_Spec!AN20*s_IFAres_adj*(1/s_PEF)*s_SLF*(s_ET_res_o+s_ET_res_i)*(1/24)))*1,".")</f>
        <v>1.7478922254174252E-3</v>
      </c>
      <c r="F20" s="78">
        <f>IFERROR((s_DL/(k_decay*up_Rad_Spec!AY20*s_Fam*s_Foffset*s_EF_res*(1/365)*acf!C20*((s_ET_res_o*s_GSF_s)+(s_ET_res_i*s_GSF_i))*(1/24)))*1,".")</f>
        <v>3.6561013074825213</v>
      </c>
      <c r="G20" s="78">
        <f t="shared" si="2"/>
        <v>2.9976338088543132E-5</v>
      </c>
      <c r="H20" s="78">
        <f t="shared" si="3"/>
        <v>2.8093445209750119E-5</v>
      </c>
      <c r="I20" s="86">
        <f>IFERROR((s_DL/(up_Rad_Spec!AV20*s_Fam*s_Foffset*Fsurf!C20*s_EF_res*(1/365)*((s_ET_res_o*s_GSF_s)+(s_ET_res_i*s_GSF_i))*(1/24)))*1,".")</f>
        <v>2.9260862594195935</v>
      </c>
      <c r="J20" s="78">
        <f>IFERROR((s_DL/(up_Rad_Spec!AZ20*s_Fam*s_Foffset*Fsurf!C20*s_EF_res*(1/365)*((s_ET_res_o*s_GSF_s)+(s_ET_res_i*s_GSF_i))*(1/24)))*1,".")</f>
        <v>2.9260862594195935</v>
      </c>
      <c r="K20" s="78">
        <f>IFERROR((s_DL/(up_Rad_Spec!BA20*s_Fam*s_Foffset*Fsurf!C20*s_EF_res*(1/365)*((s_ET_res_o*s_GSF_s)+(s_ET_res_i*s_GSF_i))*(1/24)))*1,".")</f>
        <v>2.9260862594195935</v>
      </c>
      <c r="L20" s="78">
        <f>IFERROR((s_DL/(up_Rad_Spec!BB20*s_Fam*s_Foffset*Fsurf!C20*s_EF_res*(1/365)*((s_ET_res_o*s_GSF_s)+(s_ET_res_i*s_GSF_i))*(1/24)))*1,".")</f>
        <v>2.9260862594195935</v>
      </c>
      <c r="M20" s="78">
        <f>IFERROR((s_DL/(up_Rad_Spec!AY20*s_Fam*s_Foffset*Fsurf!C20*s_EF_res*(1/365)*((s_ET_res_o*s_GSF_s)+(s_ET_res_i*s_GSF_i))*(1/24)))*1,".")</f>
        <v>2.9260862594195935</v>
      </c>
      <c r="N20" s="78">
        <f>IFERROR((s_DL/(up_Rad_Spec!AV20*s_Fam*s_Foffset*s_EF_res*(1/365)*acf!D20*((s_ET_res_o*s_GSF_s)+(s_ET_res_i*s_GSF_i))*(1/24)))*1,".")</f>
        <v>3.0484322307526717</v>
      </c>
      <c r="O20" s="78">
        <f>IFERROR((s_DL/(up_Rad_Spec!AZ20*s_Fam*s_Foffset*s_EF_res*(1/365)*acf!E20*((s_ET_res_o*s_GSF_s)+(s_ET_res_i*s_GSF_i))*(1/24)))*1,".")</f>
        <v>3.0375395748530085</v>
      </c>
      <c r="P20" s="78">
        <f>IFERROR((s_DL/(up_Rad_Spec!BA20*s_Fam*s_Foffset*s_EF_res*(1/365)*acf!F20*((s_ET_res_o*s_GSF_s)+(s_ET_res_i*s_GSF_i))*(1/24)))*1,".")</f>
        <v>3.0551234479805918</v>
      </c>
      <c r="Q20" s="78">
        <f>IFERROR((s_DL/(up_Rad_Spec!BB20*s_Fam*s_Foffset*s_EF_res*(1/365)*acf!G20*((s_ET_res_o*s_GSF_s)+(s_ET_res_i*s_GSF_i))*(1/24)))*1,".")</f>
        <v>3.0114591291061892</v>
      </c>
      <c r="R20" s="78">
        <f>IFERROR((s_DL/(up_Rad_Spec!AY20*s_Fam*s_Foffset*s_EF_res*(1/365)*acf!C20*((s_ET_res_o*s_GSF_s)+(s_ET_res_i*s_GSF_i))*(1/24)))*1,".")</f>
        <v>3.2349069849069858</v>
      </c>
    </row>
    <row r="21" spans="1:18">
      <c r="A21" s="75" t="s">
        <v>28</v>
      </c>
      <c r="B21" s="85" t="s">
        <v>8</v>
      </c>
      <c r="C21" s="78">
        <f>IFERROR((s_DL/(k_decay*up_Rad_Spec!X21*s_IFDres_adj))*1,".")</f>
        <v>3.0499657036180126E-5</v>
      </c>
      <c r="D21" s="78">
        <f>IFERROR((s_DL/(k_decay*up_Rad_Spec!AN21*s_IFAres_adj*(1/s_PEFm_pp)*s_SLF*(s_ET_res_o+s_ET_res_i)*(1/24)))*1,".")</f>
        <v>3.5612987049150901E-4</v>
      </c>
      <c r="E21" s="78">
        <f>IFERROR((s_DL/(k_decay*up_Rad_Spec!AN21*s_IFAres_adj*(1/s_PEF)*s_SLF*(s_ET_res_o+s_ET_res_i)*(1/24)))*1,".")</f>
        <v>1.7478922254174252E-3</v>
      </c>
      <c r="F21" s="78">
        <f>IFERROR((s_DL/(k_decay*up_Rad_Spec!AY21*s_Fam*s_Foffset*s_EF_res*(1/365)*acf!C21*((s_ET_res_o*s_GSF_s)+(s_ET_res_i*s_GSF_i))*(1/24)))*1,".")</f>
        <v>3.5716369208410099</v>
      </c>
      <c r="G21" s="78">
        <f t="shared" si="2"/>
        <v>2.9976332276281162E-5</v>
      </c>
      <c r="H21" s="78">
        <f t="shared" si="3"/>
        <v>2.8093440104723248E-5</v>
      </c>
      <c r="I21" s="86">
        <f>IFERROR((s_DL/(up_Rad_Spec!AV21*s_Fam*s_Foffset*Fsurf!C21*s_EF_res*(1/365)*((s_ET_res_o*s_GSF_s)+(s_ET_res_i*s_GSF_i))*(1/24)))*1,".")</f>
        <v>2.9321194269647881</v>
      </c>
      <c r="J21" s="78">
        <f>IFERROR((s_DL/(up_Rad_Spec!AZ21*s_Fam*s_Foffset*Fsurf!C21*s_EF_res*(1/365)*((s_ET_res_o*s_GSF_s)+(s_ET_res_i*s_GSF_i))*(1/24)))*1,".")</f>
        <v>2.9321194269647881</v>
      </c>
      <c r="K21" s="78">
        <f>IFERROR((s_DL/(up_Rad_Spec!BA21*s_Fam*s_Foffset*Fsurf!C21*s_EF_res*(1/365)*((s_ET_res_o*s_GSF_s)+(s_ET_res_i*s_GSF_i))*(1/24)))*1,".")</f>
        <v>2.9321194269647881</v>
      </c>
      <c r="L21" s="78">
        <f>IFERROR((s_DL/(up_Rad_Spec!BB21*s_Fam*s_Foffset*Fsurf!C21*s_EF_res*(1/365)*((s_ET_res_o*s_GSF_s)+(s_ET_res_i*s_GSF_i))*(1/24)))*1,".")</f>
        <v>2.9321194269647881</v>
      </c>
      <c r="M21" s="78">
        <f>IFERROR((s_DL/(up_Rad_Spec!AY21*s_Fam*s_Foffset*Fsurf!C21*s_EF_res*(1/365)*((s_ET_res_o*s_GSF_s)+(s_ET_res_i*s_GSF_i))*(1/24)))*1,".")</f>
        <v>2.9321194269647881</v>
      </c>
      <c r="N21" s="78">
        <f>IFERROR((s_DL/(up_Rad_Spec!AV21*s_Fam*s_Foffset*s_EF_res*(1/365)*acf!D21*((s_ET_res_o*s_GSF_s)+(s_ET_res_i*s_GSF_i))*(1/24)))*1,".")</f>
        <v>3.1601731601731604</v>
      </c>
      <c r="O21" s="78">
        <f>IFERROR((s_DL/(up_Rad_Spec!AZ21*s_Fam*s_Foffset*s_EF_res*(1/365)*acf!E21*((s_ET_res_o*s_GSF_s)+(s_ET_res_i*s_GSF_i))*(1/24)))*1,".")</f>
        <v>3.1601731601731604</v>
      </c>
      <c r="P21" s="78">
        <f>IFERROR((s_DL/(up_Rad_Spec!BA21*s_Fam*s_Foffset*s_EF_res*(1/365)*acf!F21*((s_ET_res_o*s_GSF_s)+(s_ET_res_i*s_GSF_i))*(1/24)))*1,".")</f>
        <v>3.1601731601731604</v>
      </c>
      <c r="Q21" s="78">
        <f>IFERROR((s_DL/(up_Rad_Spec!BB21*s_Fam*s_Foffset*s_EF_res*(1/365)*acf!G21*((s_ET_res_o*s_GSF_s)+(s_ET_res_i*s_GSF_i))*(1/24)))*1,".")</f>
        <v>3.1601731601731604</v>
      </c>
      <c r="R21" s="78">
        <f>IFERROR((s_DL/(up_Rad_Spec!AY21*s_Fam*s_Foffset*s_EF_res*(1/365)*acf!C21*((s_ET_res_o*s_GSF_s)+(s_ET_res_i*s_GSF_i))*(1/24)))*1,".")</f>
        <v>3.1601731601731604</v>
      </c>
    </row>
    <row r="22" spans="1:18">
      <c r="A22" s="75" t="s">
        <v>29</v>
      </c>
      <c r="B22" s="76" t="s">
        <v>8</v>
      </c>
      <c r="C22" s="78">
        <f>IFERROR((s_DL/(k_decay*up_Rad_Spec!X22*s_IFDres_adj))*1,".")</f>
        <v>3.0499657036180126E-5</v>
      </c>
      <c r="D22" s="78">
        <f>IFERROR((s_DL/(k_decay*up_Rad_Spec!AN22*s_IFAres_adj*(1/s_PEFm_pp)*s_SLF*(s_ET_res_o+s_ET_res_i)*(1/24)))*1,".")</f>
        <v>3.5612987049150901E-4</v>
      </c>
      <c r="E22" s="78">
        <f>IFERROR((s_DL/(k_decay*up_Rad_Spec!AN22*s_IFAres_adj*(1/s_PEF)*s_SLF*(s_ET_res_o+s_ET_res_i)*(1/24)))*1,".")</f>
        <v>1.7478922254174252E-3</v>
      </c>
      <c r="F22" s="78">
        <f>IFERROR((s_DL/(k_decay*up_Rad_Spec!AY22*s_Fam*s_Foffset*s_EF_res*(1/365)*acf!C22*((s_ET_res_o*s_GSF_s)+(s_ET_res_i*s_GSF_i))*(1/24)))*1,".")</f>
        <v>3.2552200725017157</v>
      </c>
      <c r="G22" s="78">
        <f t="shared" si="2"/>
        <v>2.9976307821229998E-5</v>
      </c>
      <c r="H22" s="78">
        <f t="shared" si="3"/>
        <v>2.8093418625357388E-5</v>
      </c>
      <c r="I22" s="86">
        <f>IFERROR((s_DL/(up_Rad_Spec!AV22*s_Fam*s_Foffset*Fsurf!C22*s_EF_res*(1/365)*((s_ET_res_o*s_GSF_s)+(s_ET_res_i*s_GSF_i))*(1/24)))*1,".")</f>
        <v>2.4309024309024312</v>
      </c>
      <c r="J22" s="78">
        <f>IFERROR((s_DL/(up_Rad_Spec!AZ22*s_Fam*s_Foffset*Fsurf!C22*s_EF_res*(1/365)*((s_ET_res_o*s_GSF_s)+(s_ET_res_i*s_GSF_i))*(1/24)))*1,".")</f>
        <v>2.4309024309024312</v>
      </c>
      <c r="K22" s="78">
        <f>IFERROR((s_DL/(up_Rad_Spec!BA22*s_Fam*s_Foffset*Fsurf!C22*s_EF_res*(1/365)*((s_ET_res_o*s_GSF_s)+(s_ET_res_i*s_GSF_i))*(1/24)))*1,".")</f>
        <v>2.4309024309024312</v>
      </c>
      <c r="L22" s="78">
        <f>IFERROR((s_DL/(up_Rad_Spec!BB22*s_Fam*s_Foffset*Fsurf!C22*s_EF_res*(1/365)*((s_ET_res_o*s_GSF_s)+(s_ET_res_i*s_GSF_i))*(1/24)))*1,".")</f>
        <v>2.4309024309024312</v>
      </c>
      <c r="M22" s="78">
        <f>IFERROR((s_DL/(up_Rad_Spec!AY22*s_Fam*s_Foffset*Fsurf!C22*s_EF_res*(1/365)*((s_ET_res_o*s_GSF_s)+(s_ET_res_i*s_GSF_i))*(1/24)))*1,".")</f>
        <v>2.4309024309024312</v>
      </c>
      <c r="N22" s="78">
        <f>IFERROR((s_DL/(up_Rad_Spec!AV22*s_Fam*s_Foffset*s_EF_res*(1/365)*acf!D22*((s_ET_res_o*s_GSF_s)+(s_ET_res_i*s_GSF_i))*(1/24)))*1,".")</f>
        <v>3.2753665689149565</v>
      </c>
      <c r="O22" s="78">
        <f>IFERROR((s_DL/(up_Rad_Spec!AZ22*s_Fam*s_Foffset*s_EF_res*(1/365)*acf!E22*((s_ET_res_o*s_GSF_s)+(s_ET_res_i*s_GSF_i))*(1/24)))*1,".")</f>
        <v>2.8762327897666267</v>
      </c>
      <c r="P22" s="78">
        <f>IFERROR((s_DL/(up_Rad_Spec!BA22*s_Fam*s_Foffset*s_EF_res*(1/365)*acf!F22*((s_ET_res_o*s_GSF_s)+(s_ET_res_i*s_GSF_i))*(1/24)))*1,".")</f>
        <v>2.9783141386914971</v>
      </c>
      <c r="Q22" s="78">
        <f>IFERROR((s_DL/(up_Rad_Spec!BB22*s_Fam*s_Foffset*s_EF_res*(1/365)*acf!G22*((s_ET_res_o*s_GSF_s)+(s_ET_res_i*s_GSF_i))*(1/24)))*1,".")</f>
        <v>2.9700689935064917</v>
      </c>
      <c r="R22" s="78">
        <f>IFERROR((s_DL/(up_Rad_Spec!AY22*s_Fam*s_Foffset*s_EF_res*(1/365)*acf!C22*((s_ET_res_o*s_GSF_s)+(s_ET_res_i*s_GSF_i))*(1/24)))*1,".")</f>
        <v>2.8802085238704964</v>
      </c>
    </row>
    <row r="23" spans="1:18">
      <c r="A23" s="82" t="s">
        <v>30</v>
      </c>
      <c r="B23" s="85" t="s">
        <v>10</v>
      </c>
      <c r="C23" s="78">
        <f>IFERROR((s_DL/(k_decay*up_Rad_Spec!X23*s_IFDres_adj))*1,".")</f>
        <v>3.0499657036180126E-5</v>
      </c>
      <c r="D23" s="78">
        <f>IFERROR((s_DL/(k_decay*up_Rad_Spec!AN23*s_IFAres_adj*(1/s_PEFm_pp)*s_SLF*(s_ET_res_o+s_ET_res_i)*(1/24)))*1,".")</f>
        <v>3.5612987049150901E-4</v>
      </c>
      <c r="E23" s="78">
        <f>IFERROR((s_DL/(k_decay*up_Rad_Spec!AN23*s_IFAres_adj*(1/s_PEF)*s_SLF*(s_ET_res_o+s_ET_res_i)*(1/24)))*1,".")</f>
        <v>1.7478922254174252E-3</v>
      </c>
      <c r="F23" s="78">
        <f>IFERROR((s_DL/(k_decay*up_Rad_Spec!AY23*s_Fam*s_Foffset*s_EF_res*(1/365)*acf!C23*((s_ET_res_o*s_GSF_s)+(s_ET_res_i*s_GSF_i))*(1/24)))*1,".")</f>
        <v>3.464141052349679</v>
      </c>
      <c r="G23" s="78">
        <f t="shared" si="2"/>
        <v>2.9976324469252446E-5</v>
      </c>
      <c r="H23" s="78">
        <f t="shared" si="3"/>
        <v>2.8093433247652327E-5</v>
      </c>
      <c r="I23" s="86">
        <f>IFERROR((s_DL/(up_Rad_Spec!AV23*s_Fam*s_Foffset*Fsurf!C23*s_EF_res*(1/365)*((s_ET_res_o*s_GSF_s)+(s_ET_res_i*s_GSF_i))*(1/24)))*1,".")</f>
        <v>2.6213417918487041</v>
      </c>
      <c r="J23" s="78">
        <f>IFERROR((s_DL/(up_Rad_Spec!AZ23*s_Fam*s_Foffset*Fsurf!C23*s_EF_res*(1/365)*((s_ET_res_o*s_GSF_s)+(s_ET_res_i*s_GSF_i))*(1/24)))*1,".")</f>
        <v>2.6213417918487041</v>
      </c>
      <c r="K23" s="78">
        <f>IFERROR((s_DL/(up_Rad_Spec!BA23*s_Fam*s_Foffset*Fsurf!C23*s_EF_res*(1/365)*((s_ET_res_o*s_GSF_s)+(s_ET_res_i*s_GSF_i))*(1/24)))*1,".")</f>
        <v>2.6213417918487041</v>
      </c>
      <c r="L23" s="78">
        <f>IFERROR((s_DL/(up_Rad_Spec!BB23*s_Fam*s_Foffset*Fsurf!C23*s_EF_res*(1/365)*((s_ET_res_o*s_GSF_s)+(s_ET_res_i*s_GSF_i))*(1/24)))*1,".")</f>
        <v>2.6213417918487041</v>
      </c>
      <c r="M23" s="78">
        <f>IFERROR((s_DL/(up_Rad_Spec!AY23*s_Fam*s_Foffset*Fsurf!C23*s_EF_res*(1/365)*((s_ET_res_o*s_GSF_s)+(s_ET_res_i*s_GSF_i))*(1/24)))*1,".")</f>
        <v>2.6213417918487041</v>
      </c>
      <c r="N23" s="78">
        <f>IFERROR((s_DL/(up_Rad_Spec!AV23*s_Fam*s_Foffset*s_EF_res*(1/365)*acf!D23*((s_ET_res_o*s_GSF_s)+(s_ET_res_i*s_GSF_i))*(1/24)))*1,".")</f>
        <v>3.4378853469762554</v>
      </c>
      <c r="O23" s="78">
        <f>IFERROR((s_DL/(up_Rad_Spec!AZ23*s_Fam*s_Foffset*s_EF_res*(1/365)*acf!E23*((s_ET_res_o*s_GSF_s)+(s_ET_res_i*s_GSF_i))*(1/24)))*1,".")</f>
        <v>3.2266457680250809</v>
      </c>
      <c r="P23" s="78">
        <f>IFERROR((s_DL/(up_Rad_Spec!BA23*s_Fam*s_Foffset*s_EF_res*(1/365)*acf!F23*((s_ET_res_o*s_GSF_s)+(s_ET_res_i*s_GSF_i))*(1/24)))*1,".")</f>
        <v>3.186432478696088</v>
      </c>
      <c r="Q23" s="78">
        <f>IFERROR((s_DL/(up_Rad_Spec!BB23*s_Fam*s_Foffset*s_EF_res*(1/365)*acf!G23*((s_ET_res_o*s_GSF_s)+(s_ET_res_i*s_GSF_i))*(1/24)))*1,".")</f>
        <v>3.2192093620665054</v>
      </c>
      <c r="R23" s="78">
        <f>IFERROR((s_DL/(up_Rad_Spec!AY23*s_Fam*s_Foffset*s_EF_res*(1/365)*acf!C23*((s_ET_res_o*s_GSF_s)+(s_ET_res_i*s_GSF_i))*(1/24)))*1,".")</f>
        <v>3.0650611524397928</v>
      </c>
    </row>
    <row r="24" spans="1:18">
      <c r="A24" s="75" t="s">
        <v>31</v>
      </c>
      <c r="B24" s="85" t="s">
        <v>8</v>
      </c>
      <c r="C24" s="78">
        <f>IFERROR((s_DL/(k_decay*up_Rad_Spec!X24*s_IFDres_adj))*1,".")</f>
        <v>3.0499657036180126E-5</v>
      </c>
      <c r="D24" s="78">
        <f>IFERROR((s_DL/(k_decay*up_Rad_Spec!AN24*s_IFAres_adj*(1/s_PEFm_pp)*s_SLF*(s_ET_res_o+s_ET_res_i)*(1/24)))*1,".")</f>
        <v>3.5612987049150901E-4</v>
      </c>
      <c r="E24" s="78">
        <f>IFERROR((s_DL/(k_decay*up_Rad_Spec!AN24*s_IFAres_adj*(1/s_PEF)*s_SLF*(s_ET_res_o+s_ET_res_i)*(1/24)))*1,".")</f>
        <v>1.7478922254174252E-3</v>
      </c>
      <c r="F24" s="78">
        <f>IFERROR((s_DL/(k_decay*up_Rad_Spec!AY24*s_Fam*s_Foffset*s_EF_res*(1/365)*acf!C24*((s_ET_res_o*s_GSF_s)+(s_ET_res_i*s_GSF_i))*(1/24)))*1,".")</f>
        <v>3.6277626438827957</v>
      </c>
      <c r="G24" s="78">
        <f t="shared" si="2"/>
        <v>2.9976336168639592E-5</v>
      </c>
      <c r="H24" s="78">
        <f t="shared" si="3"/>
        <v>2.8093443523460146E-5</v>
      </c>
      <c r="I24" s="86">
        <f>IFERROR((s_DL/(up_Rad_Spec!AV24*s_Fam*s_Foffset*Fsurf!C24*s_EF_res*(1/365)*((s_ET_res_o*s_GSF_s)+(s_ET_res_i*s_GSF_i))*(1/24)))*1,".")</f>
        <v>2.8757895289745643</v>
      </c>
      <c r="J24" s="78">
        <f>IFERROR((s_DL/(up_Rad_Spec!AZ24*s_Fam*s_Foffset*Fsurf!C24*s_EF_res*(1/365)*((s_ET_res_o*s_GSF_s)+(s_ET_res_i*s_GSF_i))*(1/24)))*1,".")</f>
        <v>2.8757895289745643</v>
      </c>
      <c r="K24" s="78">
        <f>IFERROR((s_DL/(up_Rad_Spec!BA24*s_Fam*s_Foffset*Fsurf!C24*s_EF_res*(1/365)*((s_ET_res_o*s_GSF_s)+(s_ET_res_i*s_GSF_i))*(1/24)))*1,".")</f>
        <v>2.8757895289745643</v>
      </c>
      <c r="L24" s="78">
        <f>IFERROR((s_DL/(up_Rad_Spec!BB24*s_Fam*s_Foffset*Fsurf!C24*s_EF_res*(1/365)*((s_ET_res_o*s_GSF_s)+(s_ET_res_i*s_GSF_i))*(1/24)))*1,".")</f>
        <v>2.8757895289745643</v>
      </c>
      <c r="M24" s="78">
        <f>IFERROR((s_DL/(up_Rad_Spec!AY24*s_Fam*s_Foffset*Fsurf!C24*s_EF_res*(1/365)*((s_ET_res_o*s_GSF_s)+(s_ET_res_i*s_GSF_i))*(1/24)))*1,".")</f>
        <v>2.8757895289745643</v>
      </c>
      <c r="N24" s="78">
        <f>IFERROR((s_DL/(up_Rad_Spec!AV24*s_Fam*s_Foffset*s_EF_res*(1/365)*acf!D24*((s_ET_res_o*s_GSF_s)+(s_ET_res_i*s_GSF_i))*(1/24)))*1,".")</f>
        <v>3.1137852972715372</v>
      </c>
      <c r="O24" s="78">
        <f>IFERROR((s_DL/(up_Rad_Spec!AZ24*s_Fam*s_Foffset*s_EF_res*(1/365)*acf!E24*((s_ET_res_o*s_GSF_s)+(s_ET_res_i*s_GSF_i))*(1/24)))*1,".")</f>
        <v>3.0455120101137805</v>
      </c>
      <c r="P24" s="78">
        <f>IFERROR((s_DL/(up_Rad_Spec!BA24*s_Fam*s_Foffset*s_EF_res*(1/365)*acf!F24*((s_ET_res_o*s_GSF_s)+(s_ET_res_i*s_GSF_i))*(1/24)))*1,".")</f>
        <v>3.0943748333777648</v>
      </c>
      <c r="Q24" s="78">
        <f>IFERROR((s_DL/(up_Rad_Spec!BB24*s_Fam*s_Foffset*s_EF_res*(1/365)*acf!G24*((s_ET_res_o*s_GSF_s)+(s_ET_res_i*s_GSF_i))*(1/24)))*1,".")</f>
        <v>2.9781736588019316</v>
      </c>
      <c r="R24" s="78">
        <f>IFERROR((s_DL/(up_Rad_Spec!AY24*s_Fam*s_Foffset*s_EF_res*(1/365)*acf!C24*((s_ET_res_o*s_GSF_s)+(s_ET_res_i*s_GSF_i))*(1/24)))*1,".")</f>
        <v>3.2098330241187374</v>
      </c>
    </row>
    <row r="25" spans="1:18">
      <c r="A25" s="82" t="s">
        <v>32</v>
      </c>
      <c r="B25" s="85" t="s">
        <v>10</v>
      </c>
      <c r="C25" s="78">
        <f>IFERROR((s_DL/(k_decay*up_Rad_Spec!X25*s_IFDres_adj))*1,".")</f>
        <v>3.0499657036180126E-5</v>
      </c>
      <c r="D25" s="78">
        <f>IFERROR((s_DL/(k_decay*up_Rad_Spec!AN25*s_IFAres_adj*(1/s_PEFm_pp)*s_SLF*(s_ET_res_o+s_ET_res_i)*(1/24)))*1,".")</f>
        <v>3.5612987049150901E-4</v>
      </c>
      <c r="E25" s="78">
        <f>IFERROR((s_DL/(k_decay*up_Rad_Spec!AN25*s_IFAres_adj*(1/s_PEF)*s_SLF*(s_ET_res_o+s_ET_res_i)*(1/24)))*1,".")</f>
        <v>1.7478922254174252E-3</v>
      </c>
      <c r="F25" s="78">
        <f>IFERROR((s_DL/(k_decay*up_Rad_Spec!AY25*s_Fam*s_Foffset*s_EF_res*(1/365)*acf!C25*((s_ET_res_o*s_GSF_s)+(s_ET_res_i*s_GSF_i))*(1/24)))*1,".")</f>
        <v>3.6474730472424288</v>
      </c>
      <c r="G25" s="78">
        <f t="shared" si="2"/>
        <v>2.997633750714977E-5</v>
      </c>
      <c r="H25" s="78">
        <f t="shared" si="3"/>
        <v>2.8093444699100613E-5</v>
      </c>
      <c r="I25" s="86">
        <f>IFERROR((s_DL/(up_Rad_Spec!AV25*s_Fam*s_Foffset*Fsurf!C25*s_EF_res*(1/365)*((s_ET_res_o*s_GSF_s)+(s_ET_res_i*s_GSF_i))*(1/24)))*1,".")</f>
        <v>2.8470028470028472</v>
      </c>
      <c r="J25" s="78">
        <f>IFERROR((s_DL/(up_Rad_Spec!AZ25*s_Fam*s_Foffset*Fsurf!C25*s_EF_res*(1/365)*((s_ET_res_o*s_GSF_s)+(s_ET_res_i*s_GSF_i))*(1/24)))*1,".")</f>
        <v>2.8470028470028472</v>
      </c>
      <c r="K25" s="78">
        <f>IFERROR((s_DL/(up_Rad_Spec!BA25*s_Fam*s_Foffset*Fsurf!C25*s_EF_res*(1/365)*((s_ET_res_o*s_GSF_s)+(s_ET_res_i*s_GSF_i))*(1/24)))*1,".")</f>
        <v>2.8470028470028472</v>
      </c>
      <c r="L25" s="78">
        <f>IFERROR((s_DL/(up_Rad_Spec!BB25*s_Fam*s_Foffset*Fsurf!C25*s_EF_res*(1/365)*((s_ET_res_o*s_GSF_s)+(s_ET_res_i*s_GSF_i))*(1/24)))*1,".")</f>
        <v>2.8470028470028472</v>
      </c>
      <c r="M25" s="78">
        <f>IFERROR((s_DL/(up_Rad_Spec!AY25*s_Fam*s_Foffset*Fsurf!C25*s_EF_res*(1/365)*((s_ET_res_o*s_GSF_s)+(s_ET_res_i*s_GSF_i))*(1/24)))*1,".")</f>
        <v>2.8470028470028472</v>
      </c>
      <c r="N25" s="78">
        <f>IFERROR((s_DL/(up_Rad_Spec!AV25*s_Fam*s_Foffset*s_EF_res*(1/365)*acf!D25*((s_ET_res_o*s_GSF_s)+(s_ET_res_i*s_GSF_i))*(1/24)))*1,".")</f>
        <v>3.0154905335628235</v>
      </c>
      <c r="O25" s="78">
        <f>IFERROR((s_DL/(up_Rad_Spec!AZ25*s_Fam*s_Foffset*s_EF_res*(1/365)*acf!E25*((s_ET_res_o*s_GSF_s)+(s_ET_res_i*s_GSF_i))*(1/24)))*1,".")</f>
        <v>3.0273387629319819</v>
      </c>
      <c r="P25" s="78">
        <f>IFERROR((s_DL/(up_Rad_Spec!BA25*s_Fam*s_Foffset*s_EF_res*(1/365)*acf!F25*((s_ET_res_o*s_GSF_s)+(s_ET_res_i*s_GSF_i))*(1/24)))*1,".")</f>
        <v>3.0518750912009343</v>
      </c>
      <c r="Q25" s="78">
        <f>IFERROR((s_DL/(up_Rad_Spec!BB25*s_Fam*s_Foffset*s_EF_res*(1/365)*acf!G25*((s_ET_res_o*s_GSF_s)+(s_ET_res_i*s_GSF_i))*(1/24)))*1,".")</f>
        <v>3.0921078921078919</v>
      </c>
      <c r="R25" s="78">
        <f>IFERROR((s_DL/(up_Rad_Spec!AY25*s_Fam*s_Foffset*s_EF_res*(1/365)*acf!C25*((s_ET_res_o*s_GSF_s)+(s_ET_res_i*s_GSF_i))*(1/24)))*1,".")</f>
        <v>3.2272727272727271</v>
      </c>
    </row>
    <row r="26" spans="1:18">
      <c r="A26" s="75" t="s">
        <v>33</v>
      </c>
      <c r="B26" s="76" t="s">
        <v>8</v>
      </c>
      <c r="C26" s="78">
        <f>IFERROR((s_DL/(k_decay*up_Rad_Spec!X26*s_IFDres_adj))*1,".")</f>
        <v>3.0499657036180126E-5</v>
      </c>
      <c r="D26" s="78">
        <f>IFERROR((s_DL/(k_decay*up_Rad_Spec!AN26*s_IFAres_adj*(1/s_PEFm_pp)*s_SLF*(s_ET_res_o+s_ET_res_i)*(1/24)))*1,".")</f>
        <v>3.5612987049150901E-4</v>
      </c>
      <c r="E26" s="78">
        <f>IFERROR((s_DL/(k_decay*up_Rad_Spec!AN26*s_IFAres_adj*(1/s_PEF)*s_SLF*(s_ET_res_o+s_ET_res_i)*(1/24)))*1,".")</f>
        <v>1.7478922254174252E-3</v>
      </c>
      <c r="F26" s="78">
        <f>IFERROR((s_DL/(k_decay*up_Rad_Spec!AY26*s_Fam*s_Foffset*s_EF_res*(1/365)*acf!C26*((s_ET_res_o*s_GSF_s)+(s_ET_res_i*s_GSF_i))*(1/24)))*1,".")</f>
        <v>3.2955955815331102</v>
      </c>
      <c r="G26" s="78">
        <f t="shared" si="2"/>
        <v>2.9976311203124633E-5</v>
      </c>
      <c r="H26" s="78">
        <f t="shared" si="3"/>
        <v>2.8093421595743952E-5</v>
      </c>
      <c r="I26" s="86">
        <f>IFERROR((s_DL/(up_Rad_Spec!AV26*s_Fam*s_Foffset*Fsurf!C26*s_EF_res*(1/365)*((s_ET_res_o*s_GSF_s)+(s_ET_res_i*s_GSF_i))*(1/24)))*1,".")</f>
        <v>2.4309024309024312</v>
      </c>
      <c r="J26" s="78">
        <f>IFERROR((s_DL/(up_Rad_Spec!AZ26*s_Fam*s_Foffset*Fsurf!C26*s_EF_res*(1/365)*((s_ET_res_o*s_GSF_s)+(s_ET_res_i*s_GSF_i))*(1/24)))*1,".")</f>
        <v>2.4309024309024312</v>
      </c>
      <c r="K26" s="78">
        <f>IFERROR((s_DL/(up_Rad_Spec!BA26*s_Fam*s_Foffset*Fsurf!C26*s_EF_res*(1/365)*((s_ET_res_o*s_GSF_s)+(s_ET_res_i*s_GSF_i))*(1/24)))*1,".")</f>
        <v>2.4309024309024312</v>
      </c>
      <c r="L26" s="78">
        <f>IFERROR((s_DL/(up_Rad_Spec!BB26*s_Fam*s_Foffset*Fsurf!C26*s_EF_res*(1/365)*((s_ET_res_o*s_GSF_s)+(s_ET_res_i*s_GSF_i))*(1/24)))*1,".")</f>
        <v>2.4309024309024312</v>
      </c>
      <c r="M26" s="78">
        <f>IFERROR((s_DL/(up_Rad_Spec!AY26*s_Fam*s_Foffset*Fsurf!C26*s_EF_res*(1/365)*((s_ET_res_o*s_GSF_s)+(s_ET_res_i*s_GSF_i))*(1/24)))*1,".")</f>
        <v>2.4309024309024312</v>
      </c>
      <c r="N26" s="78">
        <f>IFERROR((s_DL/(up_Rad_Spec!AV26*s_Fam*s_Foffset*s_EF_res*(1/365)*acf!D26*((s_ET_res_o*s_GSF_s)+(s_ET_res_i*s_GSF_i))*(1/24)))*1,".")</f>
        <v>2.9892658362046105</v>
      </c>
      <c r="O26" s="78">
        <f>IFERROR((s_DL/(up_Rad_Spec!AZ26*s_Fam*s_Foffset*s_EF_res*(1/365)*acf!E26*((s_ET_res_o*s_GSF_s)+(s_ET_res_i*s_GSF_i))*(1/24)))*1,".")</f>
        <v>3.0926743159752874</v>
      </c>
      <c r="P26" s="78">
        <f>IFERROR((s_DL/(up_Rad_Spec!BA26*s_Fam*s_Foffset*s_EF_res*(1/365)*acf!F26*((s_ET_res_o*s_GSF_s)+(s_ET_res_i*s_GSF_i))*(1/24)))*1,".")</f>
        <v>3.1228831168831159</v>
      </c>
      <c r="Q26" s="78">
        <f>IFERROR((s_DL/(up_Rad_Spec!BB26*s_Fam*s_Foffset*s_EF_res*(1/365)*acf!G26*((s_ET_res_o*s_GSF_s)+(s_ET_res_i*s_GSF_i))*(1/24)))*1,".")</f>
        <v>3.0930194805194788</v>
      </c>
      <c r="R26" s="78">
        <f>IFERROR((s_DL/(up_Rad_Spec!AY26*s_Fam*s_Foffset*s_EF_res*(1/365)*acf!C26*((s_ET_res_o*s_GSF_s)+(s_ET_res_i*s_GSF_i))*(1/24)))*1,".")</f>
        <v>2.9159326477938481</v>
      </c>
    </row>
    <row r="27" spans="1:18">
      <c r="A27" s="75" t="s">
        <v>34</v>
      </c>
      <c r="B27" s="85" t="s">
        <v>8</v>
      </c>
      <c r="C27" s="78">
        <f>IFERROR((s_DL/(k_decay*up_Rad_Spec!X27*s_IFDres_adj))*1,".")</f>
        <v>3.0499657036180126E-5</v>
      </c>
      <c r="D27" s="78">
        <f>IFERROR((s_DL/(k_decay*up_Rad_Spec!AN27*s_IFAres_adj*(1/s_PEFm_pp)*s_SLF*(s_ET_res_o+s_ET_res_i)*(1/24)))*1,".")</f>
        <v>3.5612987049150901E-4</v>
      </c>
      <c r="E27" s="78">
        <f>IFERROR((s_DL/(k_decay*up_Rad_Spec!AN27*s_IFAres_adj*(1/s_PEF)*s_SLF*(s_ET_res_o+s_ET_res_i)*(1/24)))*1,".")</f>
        <v>1.7478922254174252E-3</v>
      </c>
      <c r="F27" s="78">
        <f>IFERROR((s_DL/(k_decay*up_Rad_Spec!AY27*s_Fam*s_Foffset*s_EF_res*(1/365)*acf!C27*((s_ET_res_o*s_GSF_s)+(s_ET_res_i*s_GSF_i))*(1/24)))*1,".")</f>
        <v>3.4122869659111821</v>
      </c>
      <c r="G27" s="78">
        <f t="shared" si="2"/>
        <v>2.9976320527416213E-5</v>
      </c>
      <c r="H27" s="78">
        <f t="shared" si="3"/>
        <v>2.8093429785457901E-5</v>
      </c>
      <c r="I27" s="86">
        <f>IFERROR((s_DL/(up_Rad_Spec!AV27*s_Fam*s_Foffset*Fsurf!C27*s_EF_res*(1/365)*((s_ET_res_o*s_GSF_s)+(s_ET_res_i*s_GSF_i))*(1/24)))*1,".")</f>
        <v>2.6141138273491213</v>
      </c>
      <c r="J27" s="78">
        <f>IFERROR((s_DL/(up_Rad_Spec!AZ27*s_Fam*s_Foffset*Fsurf!C27*s_EF_res*(1/365)*((s_ET_res_o*s_GSF_s)+(s_ET_res_i*s_GSF_i))*(1/24)))*1,".")</f>
        <v>2.6141138273491213</v>
      </c>
      <c r="K27" s="78">
        <f>IFERROR((s_DL/(up_Rad_Spec!BA27*s_Fam*s_Foffset*Fsurf!C27*s_EF_res*(1/365)*((s_ET_res_o*s_GSF_s)+(s_ET_res_i*s_GSF_i))*(1/24)))*1,".")</f>
        <v>2.6141138273491213</v>
      </c>
      <c r="L27" s="78">
        <f>IFERROR((s_DL/(up_Rad_Spec!BB27*s_Fam*s_Foffset*Fsurf!C27*s_EF_res*(1/365)*((s_ET_res_o*s_GSF_s)+(s_ET_res_i*s_GSF_i))*(1/24)))*1,".")</f>
        <v>2.6141138273491213</v>
      </c>
      <c r="M27" s="78">
        <f>IFERROR((s_DL/(up_Rad_Spec!AY27*s_Fam*s_Foffset*Fsurf!C27*s_EF_res*(1/365)*((s_ET_res_o*s_GSF_s)+(s_ET_res_i*s_GSF_i))*(1/24)))*1,".")</f>
        <v>2.6141138273491213</v>
      </c>
      <c r="N27" s="78">
        <f>IFERROR((s_DL/(up_Rad_Spec!AV27*s_Fam*s_Foffset*s_EF_res*(1/365)*acf!D27*((s_ET_res_o*s_GSF_s)+(s_ET_res_i*s_GSF_i))*(1/24)))*1,".")</f>
        <v>2.9391721863882232</v>
      </c>
      <c r="O27" s="78">
        <f>IFERROR((s_DL/(up_Rad_Spec!AZ27*s_Fam*s_Foffset*s_EF_res*(1/365)*acf!E27*((s_ET_res_o*s_GSF_s)+(s_ET_res_i*s_GSF_i))*(1/24)))*1,".")</f>
        <v>3.1136021872863999</v>
      </c>
      <c r="P27" s="78">
        <f>IFERROR((s_DL/(up_Rad_Spec!BA27*s_Fam*s_Foffset*s_EF_res*(1/365)*acf!F27*((s_ET_res_o*s_GSF_s)+(s_ET_res_i*s_GSF_i))*(1/24)))*1,".")</f>
        <v>3.1496392496392498</v>
      </c>
      <c r="Q27" s="78">
        <f>IFERROR((s_DL/(up_Rad_Spec!BB27*s_Fam*s_Foffset*s_EF_res*(1/365)*acf!G27*((s_ET_res_o*s_GSF_s)+(s_ET_res_i*s_GSF_i))*(1/24)))*1,".")</f>
        <v>3.1244193762441945</v>
      </c>
      <c r="R27" s="78">
        <f>IFERROR((s_DL/(up_Rad_Spec!AY27*s_Fam*s_Foffset*s_EF_res*(1/365)*acf!C27*((s_ET_res_o*s_GSF_s)+(s_ET_res_i*s_GSF_i))*(1/24)))*1,".")</f>
        <v>3.0191808191808205</v>
      </c>
    </row>
    <row r="28" spans="1:18">
      <c r="A28" s="75" t="s">
        <v>35</v>
      </c>
      <c r="B28" s="76" t="s">
        <v>8</v>
      </c>
      <c r="C28" s="78">
        <f>IFERROR((s_DL/(k_decay*up_Rad_Spec!X28*s_IFDres_adj))*1,".")</f>
        <v>3.0499657036180126E-5</v>
      </c>
      <c r="D28" s="78">
        <f>IFERROR((s_DL/(k_decay*up_Rad_Spec!AN28*s_IFAres_adj*(1/s_PEFm_pp)*s_SLF*(s_ET_res_o+s_ET_res_i)*(1/24)))*1,".")</f>
        <v>3.5612987049150901E-4</v>
      </c>
      <c r="E28" s="78">
        <f>IFERROR((s_DL/(k_decay*up_Rad_Spec!AN28*s_IFAres_adj*(1/s_PEF)*s_SLF*(s_ET_res_o+s_ET_res_i)*(1/24)))*1,".")</f>
        <v>1.7478922254174252E-3</v>
      </c>
      <c r="F28" s="78">
        <f>IFERROR((s_DL/(k_decay*up_Rad_Spec!AY28*s_Fam*s_Foffset*s_EF_res*(1/365)*acf!C28*((s_ET_res_o*s_GSF_s)+(s_ET_res_i*s_GSF_i))*(1/24)))*1,".")</f>
        <v>3.7042977207579635</v>
      </c>
      <c r="G28" s="78">
        <f t="shared" si="2"/>
        <v>2.9976341286317497E-5</v>
      </c>
      <c r="H28" s="78">
        <f t="shared" si="3"/>
        <v>2.8093448018419767E-5</v>
      </c>
      <c r="I28" s="86">
        <f>IFERROR((s_DL/(up_Rad_Spec!AV28*s_Fam*s_Foffset*Fsurf!C28*s_EF_res*(1/365)*((s_ET_res_o*s_GSF_s)+(s_ET_res_i*s_GSF_i))*(1/24)))*1,".")</f>
        <v>2.9907001515834328</v>
      </c>
      <c r="J28" s="78">
        <f>IFERROR((s_DL/(up_Rad_Spec!AZ28*s_Fam*s_Foffset*Fsurf!C28*s_EF_res*(1/365)*((s_ET_res_o*s_GSF_s)+(s_ET_res_i*s_GSF_i))*(1/24)))*1,".")</f>
        <v>2.9907001515834328</v>
      </c>
      <c r="K28" s="78">
        <f>IFERROR((s_DL/(up_Rad_Spec!BA28*s_Fam*s_Foffset*Fsurf!C28*s_EF_res*(1/365)*((s_ET_res_o*s_GSF_s)+(s_ET_res_i*s_GSF_i))*(1/24)))*1,".")</f>
        <v>2.9907001515834328</v>
      </c>
      <c r="L28" s="78">
        <f>IFERROR((s_DL/(up_Rad_Spec!BB28*s_Fam*s_Foffset*Fsurf!C28*s_EF_res*(1/365)*((s_ET_res_o*s_GSF_s)+(s_ET_res_i*s_GSF_i))*(1/24)))*1,".")</f>
        <v>2.9907001515834328</v>
      </c>
      <c r="M28" s="78">
        <f>IFERROR((s_DL/(up_Rad_Spec!AY28*s_Fam*s_Foffset*Fsurf!C28*s_EF_res*(1/365)*((s_ET_res_o*s_GSF_s)+(s_ET_res_i*s_GSF_i))*(1/24)))*1,".")</f>
        <v>2.9907001515834328</v>
      </c>
      <c r="N28" s="78">
        <f>IFERROR((s_DL/(up_Rad_Spec!AV28*s_Fam*s_Foffset*s_EF_res*(1/365)*acf!D28*((s_ET_res_o*s_GSF_s)+(s_ET_res_i*s_GSF_i))*(1/24)))*1,".")</f>
        <v>3.0192737199106632</v>
      </c>
      <c r="O28" s="78">
        <f>IFERROR((s_DL/(up_Rad_Spec!AZ28*s_Fam*s_Foffset*s_EF_res*(1/365)*acf!E28*((s_ET_res_o*s_GSF_s)+(s_ET_res_i*s_GSF_i))*(1/24)))*1,".")</f>
        <v>3.0555458055458065</v>
      </c>
      <c r="P28" s="78">
        <f>IFERROR((s_DL/(up_Rad_Spec!BA28*s_Fam*s_Foffset*s_EF_res*(1/365)*acf!F28*((s_ET_res_o*s_GSF_s)+(s_ET_res_i*s_GSF_i))*(1/24)))*1,".")</f>
        <v>3.0203424893690367</v>
      </c>
      <c r="Q28" s="78">
        <f>IFERROR((s_DL/(up_Rad_Spec!BB28*s_Fam*s_Foffset*s_EF_res*(1/365)*acf!G28*((s_ET_res_o*s_GSF_s)+(s_ET_res_i*s_GSF_i))*(1/24)))*1,".")</f>
        <v>3.113120280122291</v>
      </c>
      <c r="R28" s="78">
        <f>IFERROR((s_DL/(up_Rad_Spec!AY28*s_Fam*s_Foffset*s_EF_res*(1/365)*acf!C28*((s_ET_res_o*s_GSF_s)+(s_ET_res_i*s_GSF_i))*(1/24)))*1,".")</f>
        <v>3.2775510204081644</v>
      </c>
    </row>
    <row r="29" spans="1:18">
      <c r="A29" s="75" t="s">
        <v>36</v>
      </c>
      <c r="B29" s="85" t="s">
        <v>8</v>
      </c>
      <c r="C29" s="78">
        <f>IFERROR((s_DL/(k_decay*up_Rad_Spec!X29*s_IFDres_adj))*1,".")</f>
        <v>3.0499657036180126E-5</v>
      </c>
      <c r="D29" s="78">
        <f>IFERROR((s_DL/(k_decay*up_Rad_Spec!AN29*s_IFAres_adj*(1/s_PEFm_pp)*s_SLF*(s_ET_res_o+s_ET_res_i)*(1/24)))*1,".")</f>
        <v>3.5612987049150901E-4</v>
      </c>
      <c r="E29" s="78">
        <f>IFERROR((s_DL/(k_decay*up_Rad_Spec!AN29*s_IFAres_adj*(1/s_PEF)*s_SLF*(s_ET_res_o+s_ET_res_i)*(1/24)))*1,".")</f>
        <v>1.7478922254174252E-3</v>
      </c>
      <c r="F29" s="78">
        <f>IFERROR((s_DL/(k_decay*up_Rad_Spec!AY29*s_Fam*s_Foffset*s_EF_res*(1/365)*acf!C29*((s_ET_res_o*s_GSF_s)+(s_ET_res_i*s_GSF_i))*(1/24)))*1,".")</f>
        <v>3.6820329711215507</v>
      </c>
      <c r="G29" s="78">
        <f t="shared" si="2"/>
        <v>2.997633981948175E-5</v>
      </c>
      <c r="H29" s="78">
        <f t="shared" si="3"/>
        <v>2.8093446730068384E-5</v>
      </c>
      <c r="I29" s="86" t="str">
        <f>IFERROR((s_DL/(up_Rad_Spec!AV29*s_Fam*s_Foffset*Fsurf!C29*s_EF_res*(1/365)*((s_ET_res_o*s_GSF_s)+(s_ET_res_i*s_GSF_i))*(1/24)))*1,".")</f>
        <v>.</v>
      </c>
      <c r="J29" s="78" t="str">
        <f>IFERROR((s_DL/(up_Rad_Spec!AZ29*s_Fam*s_Foffset*Fsurf!C29*s_EF_res*(1/365)*((s_ET_res_o*s_GSF_s)+(s_ET_res_i*s_GSF_i))*(1/24)))*1,".")</f>
        <v>.</v>
      </c>
      <c r="K29" s="78" t="str">
        <f>IFERROR((s_DL/(up_Rad_Spec!BA29*s_Fam*s_Foffset*Fsurf!C29*s_EF_res*(1/365)*((s_ET_res_o*s_GSF_s)+(s_ET_res_i*s_GSF_i))*(1/24)))*1,".")</f>
        <v>.</v>
      </c>
      <c r="L29" s="78" t="str">
        <f>IFERROR((s_DL/(up_Rad_Spec!BB29*s_Fam*s_Foffset*Fsurf!C29*s_EF_res*(1/365)*((s_ET_res_o*s_GSF_s)+(s_ET_res_i*s_GSF_i))*(1/24)))*1,".")</f>
        <v>.</v>
      </c>
      <c r="M29" s="78" t="str">
        <f>IFERROR((s_DL/(up_Rad_Spec!AY29*s_Fam*s_Foffset*Fsurf!C29*s_EF_res*(1/365)*((s_ET_res_o*s_GSF_s)+(s_ET_res_i*s_GSF_i))*(1/24)))*1,".")</f>
        <v>.</v>
      </c>
      <c r="N29" s="78">
        <f>IFERROR((s_DL/(up_Rad_Spec!AV29*s_Fam*s_Foffset*s_EF_res*(1/365)*acf!D29*((s_ET_res_o*s_GSF_s)+(s_ET_res_i*s_GSF_i))*(1/24)))*1,".")</f>
        <v>3.0306578667234421</v>
      </c>
      <c r="O29" s="78">
        <f>IFERROR((s_DL/(up_Rad_Spec!AZ29*s_Fam*s_Foffset*s_EF_res*(1/365)*acf!E29*((s_ET_res_o*s_GSF_s)+(s_ET_res_i*s_GSF_i))*(1/24)))*1,".")</f>
        <v>3.0237867395762117</v>
      </c>
      <c r="P29" s="78">
        <f>IFERROR((s_DL/(up_Rad_Spec!BA29*s_Fam*s_Foffset*s_EF_res*(1/365)*acf!F29*((s_ET_res_o*s_GSF_s)+(s_ET_res_i*s_GSF_i))*(1/24)))*1,".")</f>
        <v>3.015785938199731</v>
      </c>
      <c r="Q29" s="78">
        <f>IFERROR((s_DL/(up_Rad_Spec!BB29*s_Fam*s_Foffset*s_EF_res*(1/365)*acf!G29*((s_ET_res_o*s_GSF_s)+(s_ET_res_i*s_GSF_i))*(1/24)))*1,".")</f>
        <v>3.0454345654345634</v>
      </c>
      <c r="R29" s="78">
        <f>IFERROR((s_DL/(up_Rad_Spec!AY29*s_Fam*s_Foffset*s_EF_res*(1/365)*acf!C29*((s_ET_res_o*s_GSF_s)+(s_ET_res_i*s_GSF_i))*(1/24)))*1,".")</f>
        <v>3.2578512396694217</v>
      </c>
    </row>
    <row r="30" spans="1:18">
      <c r="A30" s="75" t="s">
        <v>37</v>
      </c>
      <c r="B30" s="76" t="s">
        <v>8</v>
      </c>
      <c r="C30" s="78">
        <f>IFERROR((s_DL/(k_decay*up_Rad_Spec!X30*s_IFDres_adj))*1,".")</f>
        <v>3.0499657036180126E-5</v>
      </c>
      <c r="D30" s="78">
        <f>IFERROR((s_DL/(k_decay*up_Rad_Spec!AN30*s_IFAres_adj*(1/s_PEFm_pp)*s_SLF*(s_ET_res_o+s_ET_res_i)*(1/24)))*1,".")</f>
        <v>3.5612987049150901E-4</v>
      </c>
      <c r="E30" s="78">
        <f>IFERROR((s_DL/(k_decay*up_Rad_Spec!AN30*s_IFAres_adj*(1/s_PEF)*s_SLF*(s_ET_res_o+s_ET_res_i)*(1/24)))*1,".")</f>
        <v>1.7478922254174252E-3</v>
      </c>
      <c r="F30" s="78">
        <f>IFERROR((s_DL/(k_decay*up_Rad_Spec!AY30*s_Fam*s_Foffset*s_EF_res*(1/365)*acf!C30*((s_ET_res_o*s_GSF_s)+(s_ET_res_i*s_GSF_i))*(1/24)))*1,".")</f>
        <v>3.2144732287569089</v>
      </c>
      <c r="G30" s="78">
        <f t="shared" si="2"/>
        <v>2.9976304322100345E-5</v>
      </c>
      <c r="H30" s="78">
        <f t="shared" si="3"/>
        <v>2.8093415552000891E-5</v>
      </c>
      <c r="I30" s="86">
        <f>IFERROR((s_DL/(up_Rad_Spec!AV30*s_Fam*s_Foffset*Fsurf!C30*s_EF_res*(1/365)*((s_ET_res_o*s_GSF_s)+(s_ET_res_i*s_GSF_i))*(1/24)))*1,".")</f>
        <v>2.3544336458243746</v>
      </c>
      <c r="J30" s="78">
        <f>IFERROR((s_DL/(up_Rad_Spec!AZ30*s_Fam*s_Foffset*Fsurf!C30*s_EF_res*(1/365)*((s_ET_res_o*s_GSF_s)+(s_ET_res_i*s_GSF_i))*(1/24)))*1,".")</f>
        <v>2.3544336458243746</v>
      </c>
      <c r="K30" s="78">
        <f>IFERROR((s_DL/(up_Rad_Spec!BA30*s_Fam*s_Foffset*Fsurf!C30*s_EF_res*(1/365)*((s_ET_res_o*s_GSF_s)+(s_ET_res_i*s_GSF_i))*(1/24)))*1,".")</f>
        <v>2.3544336458243746</v>
      </c>
      <c r="L30" s="78">
        <f>IFERROR((s_DL/(up_Rad_Spec!BB30*s_Fam*s_Foffset*Fsurf!C30*s_EF_res*(1/365)*((s_ET_res_o*s_GSF_s)+(s_ET_res_i*s_GSF_i))*(1/24)))*1,".")</f>
        <v>2.3544336458243746</v>
      </c>
      <c r="M30" s="78">
        <f>IFERROR((s_DL/(up_Rad_Spec!AY30*s_Fam*s_Foffset*Fsurf!C30*s_EF_res*(1/365)*((s_ET_res_o*s_GSF_s)+(s_ET_res_i*s_GSF_i))*(1/24)))*1,".")</f>
        <v>2.3544336458243746</v>
      </c>
      <c r="N30" s="78">
        <f>IFERROR((s_DL/(up_Rad_Spec!AV30*s_Fam*s_Foffset*s_EF_res*(1/365)*acf!D30*((s_ET_res_o*s_GSF_s)+(s_ET_res_i*s_GSF_i))*(1/24)))*1,".")</f>
        <v>2.8441558441558441</v>
      </c>
      <c r="O30" s="78">
        <f>IFERROR((s_DL/(up_Rad_Spec!AZ30*s_Fam*s_Foffset*s_EF_res*(1/365)*acf!E30*((s_ET_res_o*s_GSF_s)+(s_ET_res_i*s_GSF_i))*(1/24)))*1,".")</f>
        <v>2.9027982326951398</v>
      </c>
      <c r="P30" s="78">
        <f>IFERROR((s_DL/(up_Rad_Spec!BA30*s_Fam*s_Foffset*s_EF_res*(1/365)*acf!F30*((s_ET_res_o*s_GSF_s)+(s_ET_res_i*s_GSF_i))*(1/24)))*1,".")</f>
        <v>2.9289957201889005</v>
      </c>
      <c r="Q30" s="78">
        <f>IFERROR((s_DL/(up_Rad_Spec!BB30*s_Fam*s_Foffset*s_EF_res*(1/365)*acf!G30*((s_ET_res_o*s_GSF_s)+(s_ET_res_i*s_GSF_i))*(1/24)))*1,".")</f>
        <v>2.9588395475492262</v>
      </c>
      <c r="R30" s="78">
        <f>IFERROR((s_DL/(up_Rad_Spec!AY30*s_Fam*s_Foffset*s_EF_res*(1/365)*acf!C30*((s_ET_res_o*s_GSF_s)+(s_ET_res_i*s_GSF_i))*(1/24)))*1,".")</f>
        <v>2.8441558441558441</v>
      </c>
    </row>
    <row r="31" spans="1:18">
      <c r="A31" s="87" t="s">
        <v>9</v>
      </c>
      <c r="B31" s="87" t="s">
        <v>8</v>
      </c>
      <c r="C31" s="88">
        <f>IFERROR(1/SUM(1/C32,1/C33,1/C34,1/C35,1/C36,1/C37,1/C38,1/C39,1/C40,1/C41,1/C42,1/C43,1/C44),0)</f>
        <v>2.541714337778477E-6</v>
      </c>
      <c r="D31" s="88">
        <f t="shared" ref="D31:E31" si="4">IFERROR(1/SUM(1/D32,1/D33,1/D34,1/D35,1/D36,1/D37,1/D38,1/D39,1/D40,1/D41,1/D42,1/D43,1/D44),0)</f>
        <v>2.9678379559012522E-5</v>
      </c>
      <c r="E31" s="88">
        <f t="shared" si="4"/>
        <v>1.456620553131115E-4</v>
      </c>
      <c r="F31" s="88">
        <f>IFERROR(1/SUM(1/F32,1/F33,1/F34,1/F35,1/F36,1/F37,1/F38,1/F39,1/F40,1/F41,1/F42,1/F43,1/F44),0)</f>
        <v>0.28297533103561412</v>
      </c>
      <c r="G31" s="88">
        <f t="shared" ref="G31:R31" si="5">IFERROR(1/SUM(1/G32,1/G33,1/G34,1/G35,1/G36,1/G37,1/G38,1/G39,1/G40,1/G41,1/G42,1/G43,1/G44),0)</f>
        <v>2.4981015458353552E-6</v>
      </c>
      <c r="H31" s="88">
        <f t="shared" si="5"/>
        <v>2.3411892897584271E-6</v>
      </c>
      <c r="I31" s="88">
        <f>IFERROR(1/SUM(1/I32,1/I33,1/I34,1/I35,1/I36,1/I37,1/I38,1/I39,1/I40,1/I41,1/I43,1/I44),0)</f>
        <v>0.23004225066528633</v>
      </c>
      <c r="J31" s="88">
        <f t="shared" ref="J31:M31" si="6">IFERROR(1/SUM(1/J32,1/J33,1/J34,1/J35,1/J36,1/J37,1/J38,1/J39,1/J40,1/J41,1/J43,1/J44),0)</f>
        <v>0.23004225066528633</v>
      </c>
      <c r="K31" s="88">
        <f t="shared" si="6"/>
        <v>0.23004225066528633</v>
      </c>
      <c r="L31" s="88">
        <f t="shared" si="6"/>
        <v>0.23004225066528633</v>
      </c>
      <c r="M31" s="88">
        <f t="shared" si="6"/>
        <v>0.23004225066528633</v>
      </c>
      <c r="N31" s="88">
        <f t="shared" si="5"/>
        <v>0.25583361103114061</v>
      </c>
      <c r="O31" s="88">
        <f t="shared" si="5"/>
        <v>0.25386210260631559</v>
      </c>
      <c r="P31" s="88">
        <f t="shared" si="5"/>
        <v>0.25603554751253194</v>
      </c>
      <c r="Q31" s="88">
        <f t="shared" si="5"/>
        <v>0.25914069501550757</v>
      </c>
      <c r="R31" s="88">
        <f t="shared" si="5"/>
        <v>0.25037568654075121</v>
      </c>
    </row>
    <row r="32" spans="1:18">
      <c r="A32" s="90" t="s">
        <v>339</v>
      </c>
      <c r="B32" s="84">
        <v>1</v>
      </c>
      <c r="C32" s="91">
        <f>IFERROR(C3/$B32,0)</f>
        <v>3.0499657036180126E-5</v>
      </c>
      <c r="D32" s="91">
        <f>IFERROR(D3/$B32,0)</f>
        <v>3.5612987049150901E-4</v>
      </c>
      <c r="E32" s="91">
        <f>IFERROR(E3/$B32,0)</f>
        <v>1.7478922254174252E-3</v>
      </c>
      <c r="F32" s="91">
        <f>IFERROR(F3/$B32,0)</f>
        <v>3.2607246421203193</v>
      </c>
      <c r="G32" s="92">
        <f t="shared" ref="G32:G44" si="7">(IF(AND(C32&lt;&gt;0,E32&lt;&gt;0,F32&lt;&gt;0),1/((1/C32)+(1/E32)+(1/F32)),IF(AND(C32&lt;&gt;0,E32&lt;&gt;0,F32=0), 1/((1/C32)+(1/E32)),IF(AND(C32&lt;&gt;0,E32=0,F32&lt;&gt;0),1/((1/C32)+(1/F32)),IF(AND(C32=0,E32&lt;&gt;0,F32&lt;&gt;0),1/((1/E32)+(1/F32)),IF(AND(C32&lt;&gt;0,E32=0,F32=0),1/(1/C32),IF(AND(C32=0,E32&lt;&gt;0,F32=0),1/(1/E32),IF(AND(C32=0,E32=0,F32&lt;&gt;0),1/(1/F32),IF(AND(C32=0,E32=0,F32=0),0)))))))))</f>
        <v>2.9976308287229206E-5</v>
      </c>
      <c r="H32" s="92">
        <f t="shared" ref="H32:H44" si="8">(IF(AND(C32&lt;&gt;0,D32&lt;&gt;0,F32&lt;&gt;0),1/((1/C32)+(1/D32)+(1/F32)),IF(AND(C32&lt;&gt;0,D32&lt;&gt;0,F32=0), 1/((1/C32)+(1/D32)),IF(AND(C32&lt;&gt;0,D32=0,F32&lt;&gt;0),1/((1/C32)+(1/F32)),IF(AND(C32=0,D32&lt;&gt;0,F32&lt;&gt;0),1/((1/D32)+(1/F32)),IF(AND(C32&lt;&gt;0,D32=0,F32=0),1/(1/C32),IF(AND(C32=0,D32&lt;&gt;0,F32=0),1/(1/D32),IF(AND(C32=0,D32=0,F32&lt;&gt;0),1/(1/F32),IF(AND(C32=0,D32=0,F32=0),0)))))))))</f>
        <v>2.8093419034653934E-5</v>
      </c>
      <c r="I32" s="91">
        <f t="shared" ref="I32:R32" si="9">IFERROR(I3/$B32,0)</f>
        <v>2.3840367511784111</v>
      </c>
      <c r="J32" s="91">
        <f t="shared" si="9"/>
        <v>2.3840367511784111</v>
      </c>
      <c r="K32" s="91">
        <f t="shared" si="9"/>
        <v>2.3840367511784111</v>
      </c>
      <c r="L32" s="91">
        <f t="shared" si="9"/>
        <v>2.3840367511784111</v>
      </c>
      <c r="M32" s="91">
        <f t="shared" si="9"/>
        <v>2.3840367511784111</v>
      </c>
      <c r="N32" s="91">
        <f t="shared" si="9"/>
        <v>2.9711270871985165</v>
      </c>
      <c r="O32" s="91">
        <f t="shared" si="9"/>
        <v>3.0550707719247052</v>
      </c>
      <c r="P32" s="91">
        <f t="shared" si="9"/>
        <v>3.158427208150965</v>
      </c>
      <c r="Q32" s="91">
        <f t="shared" si="9"/>
        <v>3.255761187964576</v>
      </c>
      <c r="R32" s="91">
        <f t="shared" si="9"/>
        <v>2.8850789498271525</v>
      </c>
    </row>
    <row r="33" spans="1:18">
      <c r="A33" s="90" t="s">
        <v>340</v>
      </c>
      <c r="B33" s="84">
        <v>1</v>
      </c>
      <c r="C33" s="93">
        <f t="shared" ref="C33:F34" si="10">IFERROR(C13/$B33,0)</f>
        <v>3.0499657036180126E-5</v>
      </c>
      <c r="D33" s="93">
        <f t="shared" si="10"/>
        <v>3.5612987049150901E-4</v>
      </c>
      <c r="E33" s="93">
        <f t="shared" si="10"/>
        <v>1.7478922254174252E-3</v>
      </c>
      <c r="F33" s="93">
        <f t="shared" si="10"/>
        <v>3.2479573248897919</v>
      </c>
      <c r="G33" s="92">
        <f>(IF(AND(C33&lt;&gt;0,E33&lt;&gt;0,F33&lt;&gt;0),1/((1/C33)+(1/E33)+(1/F33)),IF(AND(C33&lt;&gt;0,E33&lt;&gt;0,F33=0), 1/((1/C33)+(1/E33)),IF(AND(C33&lt;&gt;0,E33=0,F33&lt;&gt;0),1/((1/C33)+(1/F33)),IF(AND(C33=0,E33&lt;&gt;0,F33&lt;&gt;0),1/((1/E33)+(1/F33)),IF(AND(C33&lt;&gt;0,E33=0,F33=0),1/(1/C33),IF(AND(C33=0,E33&lt;&gt;0,F33=0),1/(1/E33),IF(AND(C33=0,E33=0,F33&lt;&gt;0),1/(1/F33),IF(AND(C33=0,E33=0,F33=0),0)))))))))</f>
        <v>2.9976307203972244E-5</v>
      </c>
      <c r="H33" s="92">
        <f t="shared" si="8"/>
        <v>2.8093418083207398E-5</v>
      </c>
      <c r="I33" s="93">
        <f t="shared" ref="I33:R33" si="11">IFERROR(I13/$B33,0)</f>
        <v>2.3900469278620542</v>
      </c>
      <c r="J33" s="93">
        <f t="shared" si="11"/>
        <v>2.3900469278620542</v>
      </c>
      <c r="K33" s="93">
        <f t="shared" si="11"/>
        <v>2.3900469278620542</v>
      </c>
      <c r="L33" s="93">
        <f t="shared" si="11"/>
        <v>2.3900469278620542</v>
      </c>
      <c r="M33" s="93">
        <f t="shared" si="11"/>
        <v>2.3900469278620542</v>
      </c>
      <c r="N33" s="93">
        <f t="shared" si="11"/>
        <v>2.8862914862914888</v>
      </c>
      <c r="O33" s="93">
        <f t="shared" si="11"/>
        <v>2.987158093303345</v>
      </c>
      <c r="P33" s="93">
        <f t="shared" si="11"/>
        <v>3.0422562512114739</v>
      </c>
      <c r="Q33" s="93">
        <f t="shared" si="11"/>
        <v>3.0346574694400794</v>
      </c>
      <c r="R33" s="93">
        <f t="shared" si="11"/>
        <v>2.8737824675324664</v>
      </c>
    </row>
    <row r="34" spans="1:18">
      <c r="A34" s="90" t="s">
        <v>341</v>
      </c>
      <c r="B34" s="84">
        <v>1</v>
      </c>
      <c r="C34" s="93">
        <f t="shared" si="10"/>
        <v>3.0499657036180126E-5</v>
      </c>
      <c r="D34" s="93">
        <f t="shared" si="10"/>
        <v>3.5612987049150901E-4</v>
      </c>
      <c r="E34" s="93">
        <f t="shared" si="10"/>
        <v>1.7478922254174252E-3</v>
      </c>
      <c r="F34" s="93">
        <f t="shared" si="10"/>
        <v>3.4488619016871009</v>
      </c>
      <c r="G34" s="92">
        <f t="shared" si="7"/>
        <v>2.9976323320081634E-5</v>
      </c>
      <c r="H34" s="92">
        <f t="shared" si="8"/>
        <v>2.8093432238312386E-5</v>
      </c>
      <c r="I34" s="93">
        <f t="shared" ref="I34:R34" si="12">IFERROR(I14/$B34,0)</f>
        <v>2.6069256133417458</v>
      </c>
      <c r="J34" s="93">
        <f t="shared" si="12"/>
        <v>2.6069256133417458</v>
      </c>
      <c r="K34" s="93">
        <f t="shared" si="12"/>
        <v>2.6069256133417458</v>
      </c>
      <c r="L34" s="93">
        <f t="shared" si="12"/>
        <v>2.6069256133417458</v>
      </c>
      <c r="M34" s="93">
        <f t="shared" si="12"/>
        <v>2.6069256133417458</v>
      </c>
      <c r="N34" s="93">
        <f t="shared" si="12"/>
        <v>3.0843817288029998</v>
      </c>
      <c r="O34" s="93">
        <f t="shared" si="12"/>
        <v>3.0675188685659909</v>
      </c>
      <c r="P34" s="93">
        <f t="shared" si="12"/>
        <v>3.0568030100740398</v>
      </c>
      <c r="Q34" s="93">
        <f t="shared" si="12"/>
        <v>3.1971176305708684</v>
      </c>
      <c r="R34" s="93">
        <f t="shared" si="12"/>
        <v>3.0515422077922092</v>
      </c>
    </row>
    <row r="35" spans="1:18">
      <c r="A35" s="90" t="s">
        <v>342</v>
      </c>
      <c r="B35" s="84">
        <v>1</v>
      </c>
      <c r="C35" s="93">
        <f>IFERROR(C30/$B35,0)</f>
        <v>3.0499657036180126E-5</v>
      </c>
      <c r="D35" s="93">
        <f>IFERROR(D30/$B35,0)</f>
        <v>3.5612987049150901E-4</v>
      </c>
      <c r="E35" s="93">
        <f>IFERROR(E30/$B35,0)</f>
        <v>1.7478922254174252E-3</v>
      </c>
      <c r="F35" s="93">
        <f>IFERROR(F30/$B35,0)</f>
        <v>3.2144732287569089</v>
      </c>
      <c r="G35" s="92">
        <f t="shared" si="7"/>
        <v>2.9976304322100345E-5</v>
      </c>
      <c r="H35" s="92">
        <f t="shared" si="8"/>
        <v>2.8093415552000891E-5</v>
      </c>
      <c r="I35" s="93">
        <f t="shared" ref="I35:R35" si="13">IFERROR(I30/$B35,0)</f>
        <v>2.3544336458243746</v>
      </c>
      <c r="J35" s="93">
        <f t="shared" si="13"/>
        <v>2.3544336458243746</v>
      </c>
      <c r="K35" s="93">
        <f t="shared" si="13"/>
        <v>2.3544336458243746</v>
      </c>
      <c r="L35" s="93">
        <f t="shared" si="13"/>
        <v>2.3544336458243746</v>
      </c>
      <c r="M35" s="93">
        <f t="shared" si="13"/>
        <v>2.3544336458243746</v>
      </c>
      <c r="N35" s="93">
        <f t="shared" si="13"/>
        <v>2.8441558441558441</v>
      </c>
      <c r="O35" s="93">
        <f t="shared" si="13"/>
        <v>2.9027982326951398</v>
      </c>
      <c r="P35" s="93">
        <f t="shared" si="13"/>
        <v>2.9289957201889005</v>
      </c>
      <c r="Q35" s="93">
        <f t="shared" si="13"/>
        <v>2.9588395475492262</v>
      </c>
      <c r="R35" s="93">
        <f t="shared" si="13"/>
        <v>2.8441558441558441</v>
      </c>
    </row>
    <row r="36" spans="1:18">
      <c r="A36" s="90" t="s">
        <v>343</v>
      </c>
      <c r="B36" s="84">
        <v>1</v>
      </c>
      <c r="C36" s="93">
        <f>IFERROR(C26/$B36,0)</f>
        <v>3.0499657036180126E-5</v>
      </c>
      <c r="D36" s="93">
        <f>IFERROR(D26/$B36,0)</f>
        <v>3.5612987049150901E-4</v>
      </c>
      <c r="E36" s="93">
        <f>IFERROR(E26/$B36,0)</f>
        <v>1.7478922254174252E-3</v>
      </c>
      <c r="F36" s="93">
        <f>IFERROR(F26/$B36,0)</f>
        <v>3.2955955815331102</v>
      </c>
      <c r="G36" s="92">
        <f t="shared" si="7"/>
        <v>2.9976311203124633E-5</v>
      </c>
      <c r="H36" s="92">
        <f t="shared" si="8"/>
        <v>2.8093421595743952E-5</v>
      </c>
      <c r="I36" s="93">
        <f t="shared" ref="I36:R36" si="14">IFERROR(I26/$B36,0)</f>
        <v>2.4309024309024312</v>
      </c>
      <c r="J36" s="93">
        <f t="shared" si="14"/>
        <v>2.4309024309024312</v>
      </c>
      <c r="K36" s="93">
        <f t="shared" si="14"/>
        <v>2.4309024309024312</v>
      </c>
      <c r="L36" s="93">
        <f t="shared" si="14"/>
        <v>2.4309024309024312</v>
      </c>
      <c r="M36" s="93">
        <f t="shared" si="14"/>
        <v>2.4309024309024312</v>
      </c>
      <c r="N36" s="93">
        <f t="shared" si="14"/>
        <v>2.9892658362046105</v>
      </c>
      <c r="O36" s="93">
        <f t="shared" si="14"/>
        <v>3.0926743159752874</v>
      </c>
      <c r="P36" s="93">
        <f t="shared" si="14"/>
        <v>3.1228831168831159</v>
      </c>
      <c r="Q36" s="93">
        <f t="shared" si="14"/>
        <v>3.0930194805194788</v>
      </c>
      <c r="R36" s="93">
        <f t="shared" si="14"/>
        <v>2.9159326477938481</v>
      </c>
    </row>
    <row r="37" spans="1:18">
      <c r="A37" s="90" t="s">
        <v>344</v>
      </c>
      <c r="B37" s="84">
        <v>1</v>
      </c>
      <c r="C37" s="93">
        <f>IFERROR(C22/$B37,0)</f>
        <v>3.0499657036180126E-5</v>
      </c>
      <c r="D37" s="93">
        <f>IFERROR(D22/$B37,0)</f>
        <v>3.5612987049150901E-4</v>
      </c>
      <c r="E37" s="93">
        <f>IFERROR(E22/$B37,0)</f>
        <v>1.7478922254174252E-3</v>
      </c>
      <c r="F37" s="93">
        <f>IFERROR(F22/$B37,0)</f>
        <v>3.2552200725017157</v>
      </c>
      <c r="G37" s="92">
        <f t="shared" si="7"/>
        <v>2.9976307821229998E-5</v>
      </c>
      <c r="H37" s="92">
        <f t="shared" si="8"/>
        <v>2.8093418625357388E-5</v>
      </c>
      <c r="I37" s="93">
        <f t="shared" ref="I37:R37" si="15">IFERROR(I22/$B37,0)</f>
        <v>2.4309024309024312</v>
      </c>
      <c r="J37" s="93">
        <f t="shared" si="15"/>
        <v>2.4309024309024312</v>
      </c>
      <c r="K37" s="93">
        <f t="shared" si="15"/>
        <v>2.4309024309024312</v>
      </c>
      <c r="L37" s="93">
        <f t="shared" si="15"/>
        <v>2.4309024309024312</v>
      </c>
      <c r="M37" s="93">
        <f t="shared" si="15"/>
        <v>2.4309024309024312</v>
      </c>
      <c r="N37" s="93">
        <f t="shared" si="15"/>
        <v>3.2753665689149565</v>
      </c>
      <c r="O37" s="93">
        <f t="shared" si="15"/>
        <v>2.8762327897666267</v>
      </c>
      <c r="P37" s="93">
        <f t="shared" si="15"/>
        <v>2.9783141386914971</v>
      </c>
      <c r="Q37" s="93">
        <f t="shared" si="15"/>
        <v>2.9700689935064917</v>
      </c>
      <c r="R37" s="93">
        <f t="shared" si="15"/>
        <v>2.8802085238704964</v>
      </c>
    </row>
    <row r="38" spans="1:18">
      <c r="A38" s="90" t="s">
        <v>345</v>
      </c>
      <c r="B38" s="84">
        <v>1</v>
      </c>
      <c r="C38" s="93">
        <f>IFERROR(C2/$B38,0)</f>
        <v>3.0499657036180126E-5</v>
      </c>
      <c r="D38" s="93">
        <f>IFERROR(D2/$B38,0)</f>
        <v>3.5612987049150901E-4</v>
      </c>
      <c r="E38" s="93">
        <f>IFERROR(E2/$B38,0)</f>
        <v>1.7478922254174252E-3</v>
      </c>
      <c r="F38" s="93">
        <f>IFERROR(F2/$B38,0)</f>
        <v>3.2761987117315616</v>
      </c>
      <c r="G38" s="92">
        <f t="shared" si="7"/>
        <v>2.9976309588826081E-5</v>
      </c>
      <c r="H38" s="92">
        <f t="shared" si="8"/>
        <v>2.8093420177872839E-5</v>
      </c>
      <c r="I38" s="93">
        <f t="shared" ref="I38:R38" si="16">IFERROR(I2/$B38,0)</f>
        <v>2.4288265108077232</v>
      </c>
      <c r="J38" s="93">
        <f t="shared" si="16"/>
        <v>2.4288265108077232</v>
      </c>
      <c r="K38" s="93">
        <f t="shared" si="16"/>
        <v>2.4288265108077232</v>
      </c>
      <c r="L38" s="93">
        <f t="shared" si="16"/>
        <v>2.4288265108077232</v>
      </c>
      <c r="M38" s="93">
        <f t="shared" si="16"/>
        <v>2.4288265108077232</v>
      </c>
      <c r="N38" s="93">
        <f t="shared" si="16"/>
        <v>3.0195098134947762</v>
      </c>
      <c r="O38" s="93">
        <f t="shared" si="16"/>
        <v>3.0526280002719783</v>
      </c>
      <c r="P38" s="93">
        <f t="shared" si="16"/>
        <v>3.109964801553585</v>
      </c>
      <c r="Q38" s="93">
        <f t="shared" si="16"/>
        <v>3.1020817417876239</v>
      </c>
      <c r="R38" s="93">
        <f t="shared" si="16"/>
        <v>2.898770358149974</v>
      </c>
    </row>
    <row r="39" spans="1:18">
      <c r="A39" s="90" t="s">
        <v>346</v>
      </c>
      <c r="B39" s="84">
        <v>1</v>
      </c>
      <c r="C39" s="93">
        <f>IFERROR(C11/$B39,0)</f>
        <v>3.0499657036180126E-5</v>
      </c>
      <c r="D39" s="93">
        <f>IFERROR(D11/$B39,0)</f>
        <v>3.5612987049150901E-4</v>
      </c>
      <c r="E39" s="93">
        <f>IFERROR(E11/$B39,0)</f>
        <v>1.7478922254174252E-3</v>
      </c>
      <c r="F39" s="93">
        <f>IFERROR(F11/$B39,0)</f>
        <v>3.4656039497535436</v>
      </c>
      <c r="G39" s="92">
        <f t="shared" si="7"/>
        <v>2.9976324578747911E-5</v>
      </c>
      <c r="H39" s="92">
        <f t="shared" si="8"/>
        <v>2.8093433343824407E-5</v>
      </c>
      <c r="I39" s="93">
        <f t="shared" ref="I39:R39" si="17">IFERROR(I11/$B39,0)</f>
        <v>2.6730788008983501</v>
      </c>
      <c r="J39" s="93">
        <f t="shared" si="17"/>
        <v>2.6730788008983501</v>
      </c>
      <c r="K39" s="93">
        <f t="shared" si="17"/>
        <v>2.6730788008983501</v>
      </c>
      <c r="L39" s="93">
        <f t="shared" si="17"/>
        <v>2.6730788008983501</v>
      </c>
      <c r="M39" s="93">
        <f t="shared" si="17"/>
        <v>2.6730788008983501</v>
      </c>
      <c r="N39" s="93">
        <f t="shared" si="17"/>
        <v>3.4536178107606674</v>
      </c>
      <c r="O39" s="93">
        <f t="shared" si="17"/>
        <v>3.193438140806562</v>
      </c>
      <c r="P39" s="93">
        <f t="shared" si="17"/>
        <v>3.1306175838549932</v>
      </c>
      <c r="Q39" s="93">
        <f t="shared" si="17"/>
        <v>3.2305900621118018</v>
      </c>
      <c r="R39" s="93">
        <f t="shared" si="17"/>
        <v>3.0663555194805192</v>
      </c>
    </row>
    <row r="40" spans="1:18">
      <c r="A40" s="90" t="s">
        <v>347</v>
      </c>
      <c r="B40" s="84">
        <v>1</v>
      </c>
      <c r="C40" s="93">
        <f>IFERROR(C4/$B40,0)</f>
        <v>3.0499657036180126E-5</v>
      </c>
      <c r="D40" s="93">
        <f>IFERROR(D4/$B40,0)</f>
        <v>3.5612987049150901E-4</v>
      </c>
      <c r="E40" s="93">
        <f>IFERROR(E4/$B40,0)</f>
        <v>1.7478922254174252E-3</v>
      </c>
      <c r="F40" s="93">
        <f>IFERROR(F4/$B40,0)</f>
        <v>3.5161551822648374</v>
      </c>
      <c r="G40" s="92">
        <f t="shared" si="7"/>
        <v>2.9976328306453494E-5</v>
      </c>
      <c r="H40" s="92">
        <f t="shared" si="8"/>
        <v>2.8093436617943494E-5</v>
      </c>
      <c r="I40" s="93">
        <f t="shared" ref="I40:R40" si="18">IFERROR(I4/$B40,0)</f>
        <v>2.8271926880276781</v>
      </c>
      <c r="J40" s="93">
        <f t="shared" si="18"/>
        <v>2.8271926880276781</v>
      </c>
      <c r="K40" s="93">
        <f t="shared" si="18"/>
        <v>2.8271926880276781</v>
      </c>
      <c r="L40" s="93">
        <f t="shared" si="18"/>
        <v>2.8271926880276781</v>
      </c>
      <c r="M40" s="93">
        <f t="shared" si="18"/>
        <v>2.8271926880276781</v>
      </c>
      <c r="N40" s="93">
        <f t="shared" si="18"/>
        <v>3.3181818181818188</v>
      </c>
      <c r="O40" s="93">
        <f t="shared" si="18"/>
        <v>3.1285714285714294</v>
      </c>
      <c r="P40" s="93">
        <f t="shared" si="18"/>
        <v>3.1162055335968368</v>
      </c>
      <c r="Q40" s="93">
        <f t="shared" si="18"/>
        <v>3.164753121274861</v>
      </c>
      <c r="R40" s="93">
        <f t="shared" si="18"/>
        <v>3.1110830916656149</v>
      </c>
    </row>
    <row r="41" spans="1:18">
      <c r="A41" s="90" t="s">
        <v>348</v>
      </c>
      <c r="B41" s="94">
        <v>0.99987999999999999</v>
      </c>
      <c r="C41" s="93">
        <f>IFERROR(C8/$B41,0)</f>
        <v>3.050331743427224E-5</v>
      </c>
      <c r="D41" s="93">
        <f>IFERROR(D8/$B41,0)</f>
        <v>3.5617261120485358E-4</v>
      </c>
      <c r="E41" s="93">
        <f>IFERROR(E8/$B41,0)</f>
        <v>1.7481019976571441E-3</v>
      </c>
      <c r="F41" s="93">
        <f>IFERROR(F8/$B41,0)</f>
        <v>3.6248074764351634</v>
      </c>
      <c r="G41" s="92">
        <f t="shared" si="7"/>
        <v>2.9979933528975038E-5</v>
      </c>
      <c r="H41" s="92">
        <f t="shared" si="8"/>
        <v>2.8096814937756413E-5</v>
      </c>
      <c r="I41" s="93">
        <f t="shared" ref="I41:R41" si="19">IFERROR(I8/$B41,0)</f>
        <v>2.8191250582932628</v>
      </c>
      <c r="J41" s="93">
        <f t="shared" si="19"/>
        <v>2.8191250582932628</v>
      </c>
      <c r="K41" s="93">
        <f t="shared" si="19"/>
        <v>2.8191250582932628</v>
      </c>
      <c r="L41" s="93">
        <f t="shared" si="19"/>
        <v>2.8191250582932628</v>
      </c>
      <c r="M41" s="93">
        <f t="shared" si="19"/>
        <v>2.8191250582932628</v>
      </c>
      <c r="N41" s="93">
        <f t="shared" si="19"/>
        <v>2.9230744540891158</v>
      </c>
      <c r="O41" s="93">
        <f t="shared" si="19"/>
        <v>3.0291298610636894</v>
      </c>
      <c r="P41" s="93">
        <f t="shared" si="19"/>
        <v>3.0322051198058864</v>
      </c>
      <c r="Q41" s="93">
        <f t="shared" si="19"/>
        <v>3.1854779187866114</v>
      </c>
      <c r="R41" s="93">
        <f t="shared" si="19"/>
        <v>3.2072183012175008</v>
      </c>
    </row>
    <row r="42" spans="1:18">
      <c r="A42" s="90" t="s">
        <v>349</v>
      </c>
      <c r="B42" s="84">
        <v>0.97898250799999997</v>
      </c>
      <c r="C42" s="93">
        <f>IFERROR(C19/$B42,0)</f>
        <v>3.1154445341918331E-5</v>
      </c>
      <c r="D42" s="93">
        <f>IFERROR(D19/$B42,0)</f>
        <v>3.6377551956373567E-4</v>
      </c>
      <c r="E42" s="93">
        <f>IFERROR(E19/$B42,0)</f>
        <v>1.7854172175029558E-3</v>
      </c>
      <c r="F42" s="93">
        <f>IFERROR(F19/$B42,0)</f>
        <v>3.7316019634732056</v>
      </c>
      <c r="G42" s="92">
        <f t="shared" si="7"/>
        <v>3.0619891210086611E-5</v>
      </c>
      <c r="H42" s="92">
        <f t="shared" si="8"/>
        <v>2.8696575073756391E-5</v>
      </c>
      <c r="I42" s="93">
        <f t="shared" ref="I42:R42" si="20">IFERROR(I19/$B42,0)</f>
        <v>0</v>
      </c>
      <c r="J42" s="93">
        <f t="shared" si="20"/>
        <v>0</v>
      </c>
      <c r="K42" s="93">
        <f t="shared" si="20"/>
        <v>0</v>
      </c>
      <c r="L42" s="93">
        <f t="shared" si="20"/>
        <v>0</v>
      </c>
      <c r="M42" s="93">
        <f t="shared" si="20"/>
        <v>0</v>
      </c>
      <c r="N42" s="93">
        <f t="shared" si="20"/>
        <v>3.1000782648084786</v>
      </c>
      <c r="O42" s="93">
        <f t="shared" si="20"/>
        <v>3.107410736685472</v>
      </c>
      <c r="P42" s="93">
        <f t="shared" si="20"/>
        <v>3.1165046535362966</v>
      </c>
      <c r="Q42" s="93">
        <f t="shared" si="20"/>
        <v>3.0622549160949837</v>
      </c>
      <c r="R42" s="93">
        <f t="shared" si="20"/>
        <v>3.301709728837924</v>
      </c>
    </row>
    <row r="43" spans="1:18">
      <c r="A43" s="90" t="s">
        <v>350</v>
      </c>
      <c r="B43" s="84">
        <v>2.0897492E-2</v>
      </c>
      <c r="C43" s="93">
        <f>IFERROR(C28/$B43,0)</f>
        <v>1.4594888724532172E-3</v>
      </c>
      <c r="D43" s="93">
        <f>IFERROR(D28/$B43,0)</f>
        <v>1.7041751732289646E-2</v>
      </c>
      <c r="E43" s="93">
        <f>IFERROR(E28/$B43,0)</f>
        <v>8.3641243907040391E-2</v>
      </c>
      <c r="F43" s="93">
        <f>IFERROR(F28/$B43,0)</f>
        <v>177.26039664271499</v>
      </c>
      <c r="G43" s="92">
        <f t="shared" si="7"/>
        <v>1.4344468363149748E-3</v>
      </c>
      <c r="H43" s="92">
        <f t="shared" si="8"/>
        <v>1.3443454371663245E-3</v>
      </c>
      <c r="I43" s="93">
        <f t="shared" ref="I43:R43" si="21">IFERROR(I28/$B43,0)</f>
        <v>143.11287457764945</v>
      </c>
      <c r="J43" s="93">
        <f t="shared" si="21"/>
        <v>143.11287457764945</v>
      </c>
      <c r="K43" s="93">
        <f t="shared" si="21"/>
        <v>143.11287457764945</v>
      </c>
      <c r="L43" s="93">
        <f t="shared" si="21"/>
        <v>143.11287457764945</v>
      </c>
      <c r="M43" s="93">
        <f t="shared" si="21"/>
        <v>143.11287457764945</v>
      </c>
      <c r="N43" s="93">
        <f t="shared" si="21"/>
        <v>144.48019503539771</v>
      </c>
      <c r="O43" s="93">
        <f t="shared" si="21"/>
        <v>146.21590981089054</v>
      </c>
      <c r="P43" s="93">
        <f t="shared" si="21"/>
        <v>144.53133846726854</v>
      </c>
      <c r="Q43" s="93">
        <f t="shared" si="21"/>
        <v>148.97099997082381</v>
      </c>
      <c r="R43" s="93">
        <f t="shared" si="21"/>
        <v>156.83944371928288</v>
      </c>
    </row>
    <row r="44" spans="1:18">
      <c r="A44" s="90" t="s">
        <v>351</v>
      </c>
      <c r="B44" s="84">
        <v>0.99987999999999999</v>
      </c>
      <c r="C44" s="93">
        <f>IFERROR(C15/$B44,0)</f>
        <v>3.050331743427224E-5</v>
      </c>
      <c r="D44" s="93">
        <f>IFERROR(D15/$B44,0)</f>
        <v>3.5617261120485358E-4</v>
      </c>
      <c r="E44" s="93">
        <f>IFERROR(E15/$B44,0)</f>
        <v>1.7481019976571441E-3</v>
      </c>
      <c r="F44" s="93">
        <f>IFERROR(F15/$B44,0)</f>
        <v>3.5720655687092551</v>
      </c>
      <c r="G44" s="92">
        <f t="shared" si="7"/>
        <v>2.9979929867865309E-5</v>
      </c>
      <c r="H44" s="92">
        <f t="shared" si="8"/>
        <v>2.8096811722129908E-5</v>
      </c>
      <c r="I44" s="93">
        <f t="shared" ref="I44:R44" si="22">IFERROR(I15/$B44,0)</f>
        <v>2.6534488655017743</v>
      </c>
      <c r="J44" s="93">
        <f t="shared" si="22"/>
        <v>2.6534488655017743</v>
      </c>
      <c r="K44" s="93">
        <f t="shared" si="22"/>
        <v>2.6534488655017743</v>
      </c>
      <c r="L44" s="93">
        <f t="shared" si="22"/>
        <v>2.6534488655017743</v>
      </c>
      <c r="M44" s="93">
        <f t="shared" si="22"/>
        <v>2.6534488655017743</v>
      </c>
      <c r="N44" s="93">
        <f t="shared" si="22"/>
        <v>3.1605524264643363</v>
      </c>
      <c r="O44" s="93">
        <f t="shared" si="22"/>
        <v>3.1605524264643363</v>
      </c>
      <c r="P44" s="93">
        <f t="shared" si="22"/>
        <v>3.1605524264643363</v>
      </c>
      <c r="Q44" s="93">
        <f t="shared" si="22"/>
        <v>3.1605524264643363</v>
      </c>
      <c r="R44" s="93">
        <f t="shared" si="22"/>
        <v>3.1605524264643363</v>
      </c>
    </row>
    <row r="45" spans="1:18">
      <c r="A45" s="87" t="s">
        <v>17</v>
      </c>
      <c r="B45" s="87" t="s">
        <v>8</v>
      </c>
      <c r="C45" s="88">
        <f t="shared" ref="C45:E45" si="23">IFERROR(1/SUM(1/C46,1/C47),0)</f>
        <v>1.5689204695590063E-5</v>
      </c>
      <c r="D45" s="88">
        <f t="shared" si="23"/>
        <v>1.8319532018760851E-4</v>
      </c>
      <c r="E45" s="88">
        <f t="shared" si="23"/>
        <v>8.9912614026688685E-4</v>
      </c>
      <c r="F45" s="88">
        <f>IFERROR(1/SUM(1/F46,1/F47),0)</f>
        <v>1.8453497729440964</v>
      </c>
      <c r="G45" s="88">
        <f t="shared" ref="G45:R45" si="24">IFERROR(1/SUM(1/G46,1/G47),0)</f>
        <v>1.5420003898002036E-5</v>
      </c>
      <c r="H45" s="88">
        <f t="shared" si="24"/>
        <v>1.4451432914830534E-5</v>
      </c>
      <c r="I45" s="88">
        <f t="shared" si="24"/>
        <v>1.420777803829083</v>
      </c>
      <c r="J45" s="88">
        <f t="shared" si="24"/>
        <v>1.420777803829083</v>
      </c>
      <c r="K45" s="88">
        <f t="shared" si="24"/>
        <v>1.420777803829083</v>
      </c>
      <c r="L45" s="88">
        <f t="shared" si="24"/>
        <v>1.420777803829083</v>
      </c>
      <c r="M45" s="88">
        <f t="shared" si="24"/>
        <v>1.420777803829083</v>
      </c>
      <c r="N45" s="88">
        <f t="shared" si="24"/>
        <v>1.6558964181938076</v>
      </c>
      <c r="O45" s="88">
        <f t="shared" si="24"/>
        <v>1.5839980539071941</v>
      </c>
      <c r="P45" s="88">
        <f t="shared" si="24"/>
        <v>1.585277179957123</v>
      </c>
      <c r="Q45" s="88">
        <f t="shared" si="24"/>
        <v>1.6018129620485404</v>
      </c>
      <c r="R45" s="88">
        <f t="shared" si="24"/>
        <v>1.6327596989383799</v>
      </c>
    </row>
    <row r="46" spans="1:18">
      <c r="A46" s="90" t="s">
        <v>352</v>
      </c>
      <c r="B46" s="84">
        <v>1</v>
      </c>
      <c r="C46" s="93">
        <f>IFERROR(C10/$B46,0)</f>
        <v>3.0499657036180126E-5</v>
      </c>
      <c r="D46" s="93">
        <f>IFERROR(D10/$B46,0)</f>
        <v>3.5612987049150901E-4</v>
      </c>
      <c r="E46" s="93">
        <f>IFERROR(E10/$B46,0)</f>
        <v>1.7478922254174252E-3</v>
      </c>
      <c r="F46" s="93">
        <f>IFERROR(F10/$B46,0)</f>
        <v>3.5510672841241258</v>
      </c>
      <c r="G46" s="92">
        <f>(IF(AND(C46&lt;&gt;0,E46&lt;&gt;0,F46&lt;&gt;0),1/((1/C46)+(1/E46)+(1/F46)),IF(AND(C46&lt;&gt;0,E46&lt;&gt;0,F46=0), 1/((1/C46)+(1/E46)),IF(AND(C46&lt;&gt;0,E46=0,F46&lt;&gt;0),1/((1/C46)+(1/F46)),IF(AND(C46=0,E46&lt;&gt;0,F46&lt;&gt;0),1/((1/E46)+(1/F46)),IF(AND(C46&lt;&gt;0,E46=0,F46=0),1/(1/C46),IF(AND(C46=0,E46&lt;&gt;0,F46=0),1/(1/E46),IF(AND(C46=0,E46=0,F46&lt;&gt;0),1/(1/F46),IF(AND(C46=0,E46=0,F46=0),0)))))))))</f>
        <v>2.9976330818952916E-5</v>
      </c>
      <c r="H46" s="92">
        <f>(IF(AND(C46&lt;&gt;0,D46&lt;&gt;0,F46&lt;&gt;0),1/((1/C46)+(1/D46)+(1/F46)),IF(AND(C46&lt;&gt;0,D46&lt;&gt;0,F46=0), 1/((1/C46)+(1/D46)),IF(AND(C46&lt;&gt;0,D46=0,F46&lt;&gt;0),1/((1/C46)+(1/F46)),IF(AND(C46=0,D46&lt;&gt;0,F46&lt;&gt;0),1/((1/D46)+(1/F46)),IF(AND(C46&lt;&gt;0,D46=0,F46=0),1/(1/C46),IF(AND(C46=0,D46&lt;&gt;0,F46=0),1/(1/D46),IF(AND(C46=0,D46=0,F46&lt;&gt;0),1/(1/F46),IF(AND(C46=0,D46=0,F46=0),0)))))))))</f>
        <v>2.8093438824722447E-5</v>
      </c>
      <c r="I46" s="93">
        <f t="shared" ref="I46:R46" si="25">IFERROR(I10/$B46,0)</f>
        <v>2.6531304516379142</v>
      </c>
      <c r="J46" s="93">
        <f t="shared" si="25"/>
        <v>2.6531304516379142</v>
      </c>
      <c r="K46" s="93">
        <f t="shared" si="25"/>
        <v>2.6531304516379142</v>
      </c>
      <c r="L46" s="93">
        <f t="shared" si="25"/>
        <v>2.6531304516379142</v>
      </c>
      <c r="M46" s="93">
        <f t="shared" si="25"/>
        <v>2.6531304516379142</v>
      </c>
      <c r="N46" s="93">
        <f t="shared" si="25"/>
        <v>3.3317254174397033</v>
      </c>
      <c r="O46" s="93">
        <f t="shared" si="25"/>
        <v>3.1150278293135423</v>
      </c>
      <c r="P46" s="93">
        <f t="shared" si="25"/>
        <v>3.0649182641420682</v>
      </c>
      <c r="Q46" s="93">
        <f t="shared" si="25"/>
        <v>3.2553590987325922</v>
      </c>
      <c r="R46" s="93">
        <f t="shared" si="25"/>
        <v>3.141973210036038</v>
      </c>
    </row>
    <row r="47" spans="1:18">
      <c r="A47" s="90" t="s">
        <v>353</v>
      </c>
      <c r="B47" s="96">
        <v>0.94399</v>
      </c>
      <c r="C47" s="93">
        <f>IFERROR(C6/$B47,0)</f>
        <v>3.2309300984311407E-5</v>
      </c>
      <c r="D47" s="93">
        <f>IFERROR(D6/$B47,0)</f>
        <v>3.7726021514158942E-4</v>
      </c>
      <c r="E47" s="93">
        <f>IFERROR(E6/$B47,0)</f>
        <v>1.8516003616748326E-3</v>
      </c>
      <c r="F47" s="93">
        <f>IFERROR(F6/$B47,0)</f>
        <v>3.8417622868479988</v>
      </c>
      <c r="G47" s="92">
        <f>(IF(AND(C47&lt;&gt;0,E47&lt;&gt;0,F47&lt;&gt;0),1/((1/C47)+(1/E47)+(1/F47)),IF(AND(C47&lt;&gt;0,E47&lt;&gt;0,F47=0), 1/((1/C47)+(1/E47)),IF(AND(C47&lt;&gt;0,E47=0,F47&lt;&gt;0),1/((1/C47)+(1/F47)),IF(AND(C47=0,E47&lt;&gt;0,F47&lt;&gt;0),1/((1/E47)+(1/F47)),IF(AND(C47&lt;&gt;0,E47=0,F47=0),1/(1/C47),IF(AND(C47=0,E47&lt;&gt;0,F47=0),1/(1/E47),IF(AND(C47=0,E47=0,F47&lt;&gt;0),1/(1/F47),IF(AND(C47=0,E47=0,F47=0),0)))))))))</f>
        <v>3.175492970075843E-5</v>
      </c>
      <c r="H47" s="92">
        <f>(IF(AND(C47&lt;&gt;0,D47&lt;&gt;0,F47&lt;&gt;0),1/((1/C47)+(1/D47)+(1/F47)),IF(AND(C47&lt;&gt;0,D47&lt;&gt;0,F47=0), 1/((1/C47)+(1/D47)),IF(AND(C47&lt;&gt;0,D47=0,F47&lt;&gt;0),1/((1/C47)+(1/F47)),IF(AND(C47=0,D47&lt;&gt;0,F47&lt;&gt;0),1/((1/D47)+(1/F47)),IF(AND(C47&lt;&gt;0,D47=0,F47=0),1/(1/C47),IF(AND(C47=0,D47&lt;&gt;0,F47=0),1/(1/D47),IF(AND(C47=0,D47=0,F47&lt;&gt;0),1/(1/F47),IF(AND(C47=0,D47=0,F47=0),0)))))))))</f>
        <v>2.9760318915269311E-5</v>
      </c>
      <c r="I47" s="93">
        <f t="shared" ref="I47:R47" si="26">IFERROR(I6/$B47,0)</f>
        <v>3.0587907309263356</v>
      </c>
      <c r="J47" s="93">
        <f t="shared" si="26"/>
        <v>3.0587907309263356</v>
      </c>
      <c r="K47" s="93">
        <f t="shared" si="26"/>
        <v>3.0587907309263356</v>
      </c>
      <c r="L47" s="93">
        <f t="shared" si="26"/>
        <v>3.0587907309263356</v>
      </c>
      <c r="M47" s="93">
        <f t="shared" si="26"/>
        <v>3.0587907309263356</v>
      </c>
      <c r="N47" s="93">
        <f t="shared" si="26"/>
        <v>3.2920973366771058</v>
      </c>
      <c r="O47" s="93">
        <f t="shared" si="26"/>
        <v>3.222796903600273</v>
      </c>
      <c r="P47" s="93">
        <f t="shared" si="26"/>
        <v>3.2837321391725482</v>
      </c>
      <c r="Q47" s="93">
        <f t="shared" si="26"/>
        <v>3.1535112838940198</v>
      </c>
      <c r="R47" s="93">
        <f t="shared" si="26"/>
        <v>3.3991792379063441</v>
      </c>
    </row>
    <row r="48" spans="1:18">
      <c r="A48" s="87" t="s">
        <v>30</v>
      </c>
      <c r="B48" s="87" t="s">
        <v>8</v>
      </c>
      <c r="C48" s="88">
        <f>IFERROR(1/SUM(1/C49,1/C50,1/C51,1/C52,1/C53,1/C54,1/C55,1/C56,1/C57,1/C58,1/C59,1/C60,1/C61,1/C62),0)</f>
        <v>3.3888502704579404E-6</v>
      </c>
      <c r="D48" s="88">
        <f t="shared" ref="D48:E48" si="27">IFERROR(1/SUM(1/D49,1/D50,1/D51,1/D52,1/D53,1/D54,1/D55,1/D56,1/D57,1/D58,1/D59,1/D60,1/D61,1/D62),0)</f>
        <v>3.9569979639497398E-5</v>
      </c>
      <c r="E48" s="88">
        <f t="shared" si="27"/>
        <v>1.9421021796443881E-4</v>
      </c>
      <c r="F48" s="88">
        <f>IFERROR(1/SUM(1/F49,1/F50,1/F51,1/F52,1/F53,1/F54,1/F55,1/F56,1/F57,1/F58,1/F59,1/F60,1/F61,1/F62),0)</f>
        <v>0.39454489781959839</v>
      </c>
      <c r="G48" s="88">
        <f t="shared" ref="G48:R48" si="28">IFERROR(1/SUM(1/G49,1/G50,1/G51,1/G52,1/G53,1/G54,1/G55,1/G56,1/G57,1/G58,1/G59,1/G60,1/G61,1/G62),0)</f>
        <v>3.3307029204740311E-6</v>
      </c>
      <c r="H48" s="88">
        <f t="shared" si="28"/>
        <v>3.1214927306170857E-6</v>
      </c>
      <c r="I48" s="88">
        <f>IFERROR(1/SUM(1/I49,1/I50,1/I51,1/I52,1/I53,1/I54,1/I55,1/I56,1/I58,1/I59,1/I61,1/I62),0)</f>
        <v>0.30741552409332917</v>
      </c>
      <c r="J48" s="88">
        <f t="shared" ref="J48:M48" si="29">IFERROR(1/SUM(1/J49,1/J50,1/J51,1/J52,1/J53,1/J54,1/J55,1/J56,1/J58,1/J59,1/J61,1/J62),0)</f>
        <v>0.30741552409332917</v>
      </c>
      <c r="K48" s="88">
        <f t="shared" si="29"/>
        <v>0.30741552409332917</v>
      </c>
      <c r="L48" s="88">
        <f t="shared" si="29"/>
        <v>0.30741552409332917</v>
      </c>
      <c r="M48" s="88">
        <f t="shared" si="29"/>
        <v>0.30741552409332917</v>
      </c>
      <c r="N48" s="88">
        <f t="shared" si="28"/>
        <v>0.34601107336854897</v>
      </c>
      <c r="O48" s="88">
        <f t="shared" si="28"/>
        <v>0.34117165317175152</v>
      </c>
      <c r="P48" s="88">
        <f t="shared" si="28"/>
        <v>0.34106376568579738</v>
      </c>
      <c r="Q48" s="88">
        <f t="shared" si="28"/>
        <v>0.34567517910310591</v>
      </c>
      <c r="R48" s="88">
        <f t="shared" si="28"/>
        <v>0.34909208976347095</v>
      </c>
    </row>
    <row r="49" spans="1:18">
      <c r="A49" s="90" t="s">
        <v>354</v>
      </c>
      <c r="B49" s="97">
        <v>1</v>
      </c>
      <c r="C49" s="93">
        <f>IFERROR(C23/$B49,0)</f>
        <v>3.0499657036180126E-5</v>
      </c>
      <c r="D49" s="93">
        <f>IFERROR(D23/$B49,0)</f>
        <v>3.5612987049150901E-4</v>
      </c>
      <c r="E49" s="93">
        <f>IFERROR(E23/$B49,0)</f>
        <v>1.7478922254174252E-3</v>
      </c>
      <c r="F49" s="93">
        <f>IFERROR(F23/$B49,0)</f>
        <v>3.464141052349679</v>
      </c>
      <c r="G49" s="92">
        <f t="shared" ref="G49:G62" si="30">(IF(AND(C49&lt;&gt;0,E49&lt;&gt;0,F49&lt;&gt;0),1/((1/C49)+(1/E49)+(1/F49)),IF(AND(C49&lt;&gt;0,E49&lt;&gt;0,F49=0), 1/((1/C49)+(1/E49)),IF(AND(C49&lt;&gt;0,E49=0,F49&lt;&gt;0),1/((1/C49)+(1/F49)),IF(AND(C49=0,E49&lt;&gt;0,F49&lt;&gt;0),1/((1/E49)+(1/F49)),IF(AND(C49&lt;&gt;0,E49=0,F49=0),1/(1/C49),IF(AND(C49=0,E49&lt;&gt;0,F49=0),1/(1/E49),IF(AND(C49=0,E49=0,F49&lt;&gt;0),1/(1/F49),IF(AND(C49=0,E49=0,F49=0),0)))))))))</f>
        <v>2.9976324469252446E-5</v>
      </c>
      <c r="H49" s="92">
        <f t="shared" ref="H49:H62" si="31">(IF(AND(C49&lt;&gt;0,D49&lt;&gt;0,F49&lt;&gt;0),1/((1/C49)+(1/D49)+(1/F49)),IF(AND(C49&lt;&gt;0,D49&lt;&gt;0,F49=0), 1/((1/C49)+(1/D49)),IF(AND(C49&lt;&gt;0,D49=0,F49&lt;&gt;0),1/((1/C49)+(1/F49)),IF(AND(C49=0,D49&lt;&gt;0,F49&lt;&gt;0),1/((1/D49)+(1/F49)),IF(AND(C49&lt;&gt;0,D49=0,F49=0),1/(1/C49),IF(AND(C49=0,D49&lt;&gt;0,F49=0),1/(1/D49),IF(AND(C49=0,D49=0,F49&lt;&gt;0),1/(1/F49),IF(AND(C49=0,D49=0,F49=0),0)))))))))</f>
        <v>2.8093433247652327E-5</v>
      </c>
      <c r="I49" s="93">
        <f t="shared" ref="I49:R49" si="32">IFERROR(I23/$B49,0)</f>
        <v>2.6213417918487041</v>
      </c>
      <c r="J49" s="93">
        <f t="shared" si="32"/>
        <v>2.6213417918487041</v>
      </c>
      <c r="K49" s="93">
        <f t="shared" si="32"/>
        <v>2.6213417918487041</v>
      </c>
      <c r="L49" s="93">
        <f t="shared" si="32"/>
        <v>2.6213417918487041</v>
      </c>
      <c r="M49" s="93">
        <f t="shared" si="32"/>
        <v>2.6213417918487041</v>
      </c>
      <c r="N49" s="93">
        <f t="shared" si="32"/>
        <v>3.4378853469762554</v>
      </c>
      <c r="O49" s="93">
        <f t="shared" si="32"/>
        <v>3.2266457680250809</v>
      </c>
      <c r="P49" s="93">
        <f t="shared" si="32"/>
        <v>3.186432478696088</v>
      </c>
      <c r="Q49" s="93">
        <f t="shared" si="32"/>
        <v>3.2192093620665054</v>
      </c>
      <c r="R49" s="93">
        <f t="shared" si="32"/>
        <v>3.0650611524397928</v>
      </c>
    </row>
    <row r="50" spans="1:18">
      <c r="A50" s="90" t="s">
        <v>355</v>
      </c>
      <c r="B50" s="97">
        <v>1</v>
      </c>
      <c r="C50" s="93">
        <f>IFERROR(C25/$B50,0)</f>
        <v>3.0499657036180126E-5</v>
      </c>
      <c r="D50" s="93">
        <f>IFERROR(D25/$B50,0)</f>
        <v>3.5612987049150901E-4</v>
      </c>
      <c r="E50" s="93">
        <f>IFERROR(E25/$B50,0)</f>
        <v>1.7478922254174252E-3</v>
      </c>
      <c r="F50" s="93">
        <f>IFERROR(F25/$B50,0)</f>
        <v>3.6474730472424288</v>
      </c>
      <c r="G50" s="92">
        <f t="shared" si="30"/>
        <v>2.997633750714977E-5</v>
      </c>
      <c r="H50" s="92">
        <f t="shared" si="31"/>
        <v>2.8093444699100613E-5</v>
      </c>
      <c r="I50" s="93">
        <f t="shared" ref="I50:R50" si="33">IFERROR(I25/$B50,0)</f>
        <v>2.8470028470028472</v>
      </c>
      <c r="J50" s="93">
        <f t="shared" si="33"/>
        <v>2.8470028470028472</v>
      </c>
      <c r="K50" s="93">
        <f t="shared" si="33"/>
        <v>2.8470028470028472</v>
      </c>
      <c r="L50" s="93">
        <f t="shared" si="33"/>
        <v>2.8470028470028472</v>
      </c>
      <c r="M50" s="93">
        <f t="shared" si="33"/>
        <v>2.8470028470028472</v>
      </c>
      <c r="N50" s="93">
        <f t="shared" si="33"/>
        <v>3.0154905335628235</v>
      </c>
      <c r="O50" s="93">
        <f t="shared" si="33"/>
        <v>3.0273387629319819</v>
      </c>
      <c r="P50" s="93">
        <f t="shared" si="33"/>
        <v>3.0518750912009343</v>
      </c>
      <c r="Q50" s="93">
        <f t="shared" si="33"/>
        <v>3.0921078921078919</v>
      </c>
      <c r="R50" s="93">
        <f t="shared" si="33"/>
        <v>3.2272727272727271</v>
      </c>
    </row>
    <row r="51" spans="1:18">
      <c r="A51" s="90" t="s">
        <v>356</v>
      </c>
      <c r="B51" s="97">
        <v>1</v>
      </c>
      <c r="C51" s="93">
        <f>IFERROR(C21/$B51,0)</f>
        <v>3.0499657036180126E-5</v>
      </c>
      <c r="D51" s="93">
        <f>IFERROR(D21/$B51,0)</f>
        <v>3.5612987049150901E-4</v>
      </c>
      <c r="E51" s="93">
        <f>IFERROR(E21/$B51,0)</f>
        <v>1.7478922254174252E-3</v>
      </c>
      <c r="F51" s="93">
        <f>IFERROR(F21/$B51,0)</f>
        <v>3.5716369208410099</v>
      </c>
      <c r="G51" s="92">
        <f t="shared" si="30"/>
        <v>2.9976332276281162E-5</v>
      </c>
      <c r="H51" s="92">
        <f t="shared" si="31"/>
        <v>2.8093440104723248E-5</v>
      </c>
      <c r="I51" s="93">
        <f t="shared" ref="I51:R51" si="34">IFERROR(I21/$B51,0)</f>
        <v>2.9321194269647881</v>
      </c>
      <c r="J51" s="93">
        <f t="shared" si="34"/>
        <v>2.9321194269647881</v>
      </c>
      <c r="K51" s="93">
        <f t="shared" si="34"/>
        <v>2.9321194269647881</v>
      </c>
      <c r="L51" s="93">
        <f t="shared" si="34"/>
        <v>2.9321194269647881</v>
      </c>
      <c r="M51" s="93">
        <f t="shared" si="34"/>
        <v>2.9321194269647881</v>
      </c>
      <c r="N51" s="93">
        <f t="shared" si="34"/>
        <v>3.1601731601731604</v>
      </c>
      <c r="O51" s="93">
        <f t="shared" si="34"/>
        <v>3.1601731601731604</v>
      </c>
      <c r="P51" s="93">
        <f t="shared" si="34"/>
        <v>3.1601731601731604</v>
      </c>
      <c r="Q51" s="93">
        <f t="shared" si="34"/>
        <v>3.1601731601731604</v>
      </c>
      <c r="R51" s="93">
        <f t="shared" si="34"/>
        <v>3.1601731601731604</v>
      </c>
    </row>
    <row r="52" spans="1:18">
      <c r="A52" s="90" t="s">
        <v>357</v>
      </c>
      <c r="B52" s="98">
        <v>0.99980000000000002</v>
      </c>
      <c r="C52" s="93">
        <f>IFERROR(C17/$B52,0)</f>
        <v>3.0505758187817688E-5</v>
      </c>
      <c r="D52" s="93">
        <f>IFERROR(D17/$B52,0)</f>
        <v>3.5620111071365173E-4</v>
      </c>
      <c r="E52" s="93">
        <f>IFERROR(E17/$B52,0)</f>
        <v>1.7482418737921836E-3</v>
      </c>
      <c r="F52" s="93">
        <f>IFERROR(F17/$B52,0)</f>
        <v>3.5656740987993851</v>
      </c>
      <c r="G52" s="92">
        <f t="shared" si="30"/>
        <v>2.9982328270797012E-5</v>
      </c>
      <c r="H52" s="92">
        <f t="shared" si="31"/>
        <v>2.8099059502813528E-5</v>
      </c>
      <c r="I52" s="93">
        <f t="shared" ref="I52:R52" si="35">IFERROR(I17/$B52,0)</f>
        <v>2.7405826484717402</v>
      </c>
      <c r="J52" s="93">
        <f t="shared" si="35"/>
        <v>2.7405826484717402</v>
      </c>
      <c r="K52" s="93">
        <f t="shared" si="35"/>
        <v>2.7405826484717402</v>
      </c>
      <c r="L52" s="93">
        <f t="shared" si="35"/>
        <v>2.7405826484717402</v>
      </c>
      <c r="M52" s="93">
        <f t="shared" si="35"/>
        <v>2.7405826484717402</v>
      </c>
      <c r="N52" s="93">
        <f t="shared" si="35"/>
        <v>3.0774749991320567</v>
      </c>
      <c r="O52" s="93">
        <f t="shared" si="35"/>
        <v>3.0734463801981833</v>
      </c>
      <c r="P52" s="93">
        <f t="shared" si="35"/>
        <v>3.0598720420718433</v>
      </c>
      <c r="Q52" s="93">
        <f t="shared" si="35"/>
        <v>3.235705921266729</v>
      </c>
      <c r="R52" s="93">
        <f t="shared" si="35"/>
        <v>3.1548972739079915</v>
      </c>
    </row>
    <row r="53" spans="1:18">
      <c r="A53" s="90" t="s">
        <v>358</v>
      </c>
      <c r="B53" s="97">
        <v>2.0000000000000001E-4</v>
      </c>
      <c r="C53" s="93">
        <f>IFERROR(C5/$B53,0)</f>
        <v>0.15249828518090061</v>
      </c>
      <c r="D53" s="93">
        <f>IFERROR(D5/$B53,0)</f>
        <v>1.7806493524575451</v>
      </c>
      <c r="E53" s="93">
        <f>IFERROR(E5/$B53,0)</f>
        <v>8.7394611270871252</v>
      </c>
      <c r="F53" s="93">
        <f>IFERROR(F5/$B53,0)</f>
        <v>17858.184604205049</v>
      </c>
      <c r="G53" s="92">
        <f t="shared" si="30"/>
        <v>0.1498816613814058</v>
      </c>
      <c r="H53" s="92">
        <f t="shared" si="31"/>
        <v>0.14046720052361622</v>
      </c>
      <c r="I53" s="93">
        <f t="shared" ref="I53:R53" si="36">IFERROR(I5/$B53,0)</f>
        <v>11890.283629414067</v>
      </c>
      <c r="J53" s="93">
        <f t="shared" si="36"/>
        <v>11890.283629414067</v>
      </c>
      <c r="K53" s="93">
        <f t="shared" si="36"/>
        <v>11890.283629414067</v>
      </c>
      <c r="L53" s="93">
        <f t="shared" si="36"/>
        <v>11890.283629414067</v>
      </c>
      <c r="M53" s="93">
        <f t="shared" si="36"/>
        <v>11890.283629414067</v>
      </c>
      <c r="N53" s="93">
        <f t="shared" si="36"/>
        <v>15800.865800865802</v>
      </c>
      <c r="O53" s="93">
        <f t="shared" si="36"/>
        <v>15800.865800865802</v>
      </c>
      <c r="P53" s="93">
        <f t="shared" si="36"/>
        <v>15800.865800865802</v>
      </c>
      <c r="Q53" s="93">
        <f t="shared" si="36"/>
        <v>15800.865800865802</v>
      </c>
      <c r="R53" s="93">
        <f t="shared" si="36"/>
        <v>15800.865800865802</v>
      </c>
    </row>
    <row r="54" spans="1:18">
      <c r="A54" s="90" t="s">
        <v>359</v>
      </c>
      <c r="B54" s="97">
        <v>0.99999979999999999</v>
      </c>
      <c r="C54" s="93">
        <f>IFERROR(C9/$B54,0)</f>
        <v>3.0499663136112754E-5</v>
      </c>
      <c r="D54" s="93">
        <f>IFERROR(D9/$B54,0)</f>
        <v>3.5612994171749734E-4</v>
      </c>
      <c r="E54" s="93">
        <f>IFERROR(E9/$B54,0)</f>
        <v>1.7478925749959402E-3</v>
      </c>
      <c r="F54" s="93">
        <f>IFERROR(F9/$B54,0)</f>
        <v>3.7124909503582844</v>
      </c>
      <c r="G54" s="92">
        <f t="shared" si="30"/>
        <v>2.9976347816892701E-5</v>
      </c>
      <c r="H54" s="92">
        <f t="shared" si="31"/>
        <v>2.8093454107280306E-5</v>
      </c>
      <c r="I54" s="93">
        <f t="shared" ref="I54:R54" si="37">IFERROR(I9/$B54,0)</f>
        <v>3.0096893259123032</v>
      </c>
      <c r="J54" s="93">
        <f t="shared" si="37"/>
        <v>3.0096893259123032</v>
      </c>
      <c r="K54" s="93">
        <f t="shared" si="37"/>
        <v>3.0096893259123032</v>
      </c>
      <c r="L54" s="93">
        <f t="shared" si="37"/>
        <v>3.0096893259123032</v>
      </c>
      <c r="M54" s="93">
        <f t="shared" si="37"/>
        <v>3.0096893259123032</v>
      </c>
      <c r="N54" s="93">
        <f t="shared" si="37"/>
        <v>3.0181109336591221</v>
      </c>
      <c r="O54" s="93">
        <f t="shared" si="37"/>
        <v>3.0432473618962277</v>
      </c>
      <c r="P54" s="93">
        <f t="shared" si="37"/>
        <v>3.0111868059194884</v>
      </c>
      <c r="Q54" s="93">
        <f t="shared" si="37"/>
        <v>3.0337668405196023</v>
      </c>
      <c r="R54" s="93">
        <f t="shared" si="37"/>
        <v>3.2848003642949926</v>
      </c>
    </row>
    <row r="55" spans="1:18">
      <c r="A55" s="90" t="s">
        <v>360</v>
      </c>
      <c r="B55" s="97">
        <v>1.9999999999999999E-7</v>
      </c>
      <c r="C55" s="93">
        <f>IFERROR(C24/$B55,0)</f>
        <v>152.49828518090064</v>
      </c>
      <c r="D55" s="93">
        <f>IFERROR(D24/$B55,0)</f>
        <v>1780.6493524575451</v>
      </c>
      <c r="E55" s="93">
        <f>IFERROR(E24/$B55,0)</f>
        <v>8739.4611270871264</v>
      </c>
      <c r="F55" s="93">
        <f>IFERROR(F24/$B55,0)</f>
        <v>18138813.219413981</v>
      </c>
      <c r="G55" s="92">
        <f t="shared" si="30"/>
        <v>149.88168084319796</v>
      </c>
      <c r="H55" s="92">
        <f t="shared" si="31"/>
        <v>140.46721761730075</v>
      </c>
      <c r="I55" s="93">
        <f t="shared" ref="I55:R55" si="38">IFERROR(I24/$B55,0)</f>
        <v>14378947.644872822</v>
      </c>
      <c r="J55" s="93">
        <f t="shared" si="38"/>
        <v>14378947.644872822</v>
      </c>
      <c r="K55" s="93">
        <f t="shared" si="38"/>
        <v>14378947.644872822</v>
      </c>
      <c r="L55" s="93">
        <f t="shared" si="38"/>
        <v>14378947.644872822</v>
      </c>
      <c r="M55" s="93">
        <f t="shared" si="38"/>
        <v>14378947.644872822</v>
      </c>
      <c r="N55" s="93">
        <f t="shared" si="38"/>
        <v>15568926.486357687</v>
      </c>
      <c r="O55" s="93">
        <f t="shared" si="38"/>
        <v>15227560.050568903</v>
      </c>
      <c r="P55" s="93">
        <f t="shared" si="38"/>
        <v>15471874.166888824</v>
      </c>
      <c r="Q55" s="93">
        <f t="shared" si="38"/>
        <v>14890868.294009659</v>
      </c>
      <c r="R55" s="93">
        <f t="shared" si="38"/>
        <v>16049165.120593688</v>
      </c>
    </row>
    <row r="56" spans="1:18">
      <c r="A56" s="90" t="s">
        <v>361</v>
      </c>
      <c r="B56" s="97">
        <v>0.99979000004200003</v>
      </c>
      <c r="C56" s="93">
        <f>IFERROR(C20/$B56,0)</f>
        <v>3.050606330819359E-5</v>
      </c>
      <c r="D56" s="93">
        <f>IFERROR(D20/$B56,0)</f>
        <v>3.562046734579746E-4</v>
      </c>
      <c r="E56" s="93">
        <f>IFERROR(E20/$B56,0)</f>
        <v>1.7482593598095583E-3</v>
      </c>
      <c r="F56" s="93">
        <f>IFERROR(F20/$B56,0)</f>
        <v>3.6568692498714057</v>
      </c>
      <c r="G56" s="92">
        <f t="shared" si="30"/>
        <v>2.9982634440516363E-5</v>
      </c>
      <c r="H56" s="92">
        <f t="shared" si="31"/>
        <v>2.8099346071244903E-5</v>
      </c>
      <c r="I56" s="93">
        <f t="shared" ref="I56:R56" si="39">IFERROR(I20/$B56,0)</f>
        <v>2.9267008664786327</v>
      </c>
      <c r="J56" s="93">
        <f t="shared" si="39"/>
        <v>2.9267008664786327</v>
      </c>
      <c r="K56" s="93">
        <f t="shared" si="39"/>
        <v>2.9267008664786327</v>
      </c>
      <c r="L56" s="93">
        <f t="shared" si="39"/>
        <v>2.9267008664786327</v>
      </c>
      <c r="M56" s="93">
        <f t="shared" si="39"/>
        <v>2.9267008664786327</v>
      </c>
      <c r="N56" s="93">
        <f t="shared" si="39"/>
        <v>3.0490725358571407</v>
      </c>
      <c r="O56" s="93">
        <f t="shared" si="39"/>
        <v>3.0381775920197289</v>
      </c>
      <c r="P56" s="93">
        <f t="shared" si="39"/>
        <v>3.0557651585355421</v>
      </c>
      <c r="Q56" s="93">
        <f t="shared" si="39"/>
        <v>3.0120916682300094</v>
      </c>
      <c r="R56" s="93">
        <f t="shared" si="39"/>
        <v>3.2355864579272557</v>
      </c>
    </row>
    <row r="57" spans="1:18">
      <c r="A57" s="90" t="s">
        <v>362</v>
      </c>
      <c r="B57" s="97">
        <v>2.0999995799999999E-4</v>
      </c>
      <c r="C57" s="93">
        <f>IFERROR(C29/$B57,0)</f>
        <v>0.14523649112434645</v>
      </c>
      <c r="D57" s="93">
        <f>IFERROR(D29/$B57,0)</f>
        <v>1.6958568653214161</v>
      </c>
      <c r="E57" s="93">
        <f>IFERROR(E29/$B57,0)</f>
        <v>8.3232979761711441</v>
      </c>
      <c r="F57" s="93">
        <f>IFERROR(F29/$B57,0)</f>
        <v>17533.493845372821</v>
      </c>
      <c r="G57" s="92">
        <f t="shared" si="30"/>
        <v>0.14274450387976623</v>
      </c>
      <c r="H57" s="92">
        <f t="shared" si="31"/>
        <v>0.13377834451789927</v>
      </c>
      <c r="I57" s="93">
        <f t="shared" ref="I57:R57" si="40">IFERROR(I29/$B57,0)</f>
        <v>0</v>
      </c>
      <c r="J57" s="93">
        <f t="shared" si="40"/>
        <v>0</v>
      </c>
      <c r="K57" s="93">
        <f t="shared" si="40"/>
        <v>0</v>
      </c>
      <c r="L57" s="93">
        <f t="shared" si="40"/>
        <v>0</v>
      </c>
      <c r="M57" s="93">
        <f t="shared" si="40"/>
        <v>0</v>
      </c>
      <c r="N57" s="93">
        <f t="shared" si="40"/>
        <v>14431.707013595889</v>
      </c>
      <c r="O57" s="93">
        <f t="shared" si="40"/>
        <v>14398.987353969907</v>
      </c>
      <c r="P57" s="93">
        <f t="shared" si="40"/>
        <v>14360.888292176378</v>
      </c>
      <c r="Q57" s="93">
        <f t="shared" si="40"/>
        <v>14502.072259626659</v>
      </c>
      <c r="R57" s="93">
        <f t="shared" si="40"/>
        <v>15513.58043447524</v>
      </c>
    </row>
    <row r="58" spans="1:18">
      <c r="A58" s="90" t="s">
        <v>363</v>
      </c>
      <c r="B58" s="97">
        <v>1</v>
      </c>
      <c r="C58" s="93">
        <f>IFERROR(C16/$B58,0)</f>
        <v>3.0499657036180126E-5</v>
      </c>
      <c r="D58" s="93">
        <f>IFERROR(D16/$B58,0)</f>
        <v>3.5612987049150901E-4</v>
      </c>
      <c r="E58" s="93">
        <f>IFERROR(E16/$B58,0)</f>
        <v>1.7478922254174252E-3</v>
      </c>
      <c r="F58" s="93">
        <f>IFERROR(F16/$B58,0)</f>
        <v>3.2144732287569089</v>
      </c>
      <c r="G58" s="92">
        <f t="shared" si="30"/>
        <v>2.9976304322100345E-5</v>
      </c>
      <c r="H58" s="92">
        <f t="shared" si="31"/>
        <v>2.8093415552000891E-5</v>
      </c>
      <c r="I58" s="93">
        <f t="shared" ref="I58:R58" si="41">IFERROR(I16/$B58,0)</f>
        <v>2.3721066256512464</v>
      </c>
      <c r="J58" s="93">
        <f t="shared" si="41"/>
        <v>2.3721066256512464</v>
      </c>
      <c r="K58" s="93">
        <f t="shared" si="41"/>
        <v>2.3721066256512464</v>
      </c>
      <c r="L58" s="93">
        <f t="shared" si="41"/>
        <v>2.3721066256512464</v>
      </c>
      <c r="M58" s="93">
        <f t="shared" si="41"/>
        <v>2.3721066256512464</v>
      </c>
      <c r="N58" s="93">
        <f t="shared" si="41"/>
        <v>3.0051457975986291</v>
      </c>
      <c r="O58" s="93">
        <f t="shared" si="41"/>
        <v>2.9193063034526459</v>
      </c>
      <c r="P58" s="93">
        <f t="shared" si="41"/>
        <v>2.9959791098581148</v>
      </c>
      <c r="Q58" s="93">
        <f t="shared" si="41"/>
        <v>3.0114591291061892</v>
      </c>
      <c r="R58" s="93">
        <f t="shared" si="41"/>
        <v>2.8441558441558441</v>
      </c>
    </row>
    <row r="59" spans="1:18">
      <c r="A59" s="90" t="s">
        <v>364</v>
      </c>
      <c r="B59" s="97">
        <v>1</v>
      </c>
      <c r="C59" s="93">
        <f>IFERROR(C7/$B59,0)</f>
        <v>3.0499657036180126E-5</v>
      </c>
      <c r="D59" s="93">
        <f>IFERROR(D7/$B59,0)</f>
        <v>3.5612987049150901E-4</v>
      </c>
      <c r="E59" s="93">
        <f>IFERROR(E7/$B59,0)</f>
        <v>1.7478922254174252E-3</v>
      </c>
      <c r="F59" s="93">
        <f>IFERROR(F7/$B59,0)</f>
        <v>3.5324826123505062</v>
      </c>
      <c r="G59" s="92">
        <f t="shared" si="30"/>
        <v>2.9976329487662244E-5</v>
      </c>
      <c r="H59" s="92">
        <f t="shared" si="31"/>
        <v>2.8093437655422984E-5</v>
      </c>
      <c r="I59" s="93">
        <f t="shared" ref="I59:R59" si="42">IFERROR(I7/$B59,0)</f>
        <v>2.6531304516379142</v>
      </c>
      <c r="J59" s="93">
        <f t="shared" si="42"/>
        <v>2.6531304516379142</v>
      </c>
      <c r="K59" s="93">
        <f t="shared" si="42"/>
        <v>2.6531304516379142</v>
      </c>
      <c r="L59" s="93">
        <f t="shared" si="42"/>
        <v>2.6531304516379142</v>
      </c>
      <c r="M59" s="93">
        <f t="shared" si="42"/>
        <v>2.6531304516379142</v>
      </c>
      <c r="N59" s="93">
        <f t="shared" si="42"/>
        <v>3.2801213385154977</v>
      </c>
      <c r="O59" s="93">
        <f t="shared" si="42"/>
        <v>3.1309614754992925</v>
      </c>
      <c r="P59" s="93">
        <f t="shared" si="42"/>
        <v>3.058441558441559</v>
      </c>
      <c r="Q59" s="93">
        <f t="shared" si="42"/>
        <v>3.2530717036493657</v>
      </c>
      <c r="R59" s="93">
        <f t="shared" si="42"/>
        <v>3.1255295506632397</v>
      </c>
    </row>
    <row r="60" spans="1:18">
      <c r="A60" s="90" t="s">
        <v>365</v>
      </c>
      <c r="B60" s="99">
        <v>1.9000000000000001E-8</v>
      </c>
      <c r="C60" s="93">
        <f>IFERROR(C12/$B60,0)</f>
        <v>1605.245107167375</v>
      </c>
      <c r="D60" s="93">
        <f>IFERROR(D12/$B60,0)</f>
        <v>18743.677394289945</v>
      </c>
      <c r="E60" s="93">
        <f>IFERROR(E12/$B60,0)</f>
        <v>91994.327653548695</v>
      </c>
      <c r="F60" s="93">
        <f>IFERROR(F12/$B60,0)</f>
        <v>187597256.10002729</v>
      </c>
      <c r="G60" s="92">
        <f t="shared" si="30"/>
        <v>1577.701671672977</v>
      </c>
      <c r="H60" s="92">
        <f t="shared" si="31"/>
        <v>1478.6020869911715</v>
      </c>
      <c r="I60" s="93">
        <f t="shared" ref="I60:R60" si="43">IFERROR(I12/$B60,0)</f>
        <v>0</v>
      </c>
      <c r="J60" s="93">
        <f t="shared" si="43"/>
        <v>0</v>
      </c>
      <c r="K60" s="93">
        <f t="shared" si="43"/>
        <v>0</v>
      </c>
      <c r="L60" s="93">
        <f t="shared" si="43"/>
        <v>0</v>
      </c>
      <c r="M60" s="93">
        <f t="shared" si="43"/>
        <v>0</v>
      </c>
      <c r="N60" s="93">
        <f t="shared" si="43"/>
        <v>167486039.28345737</v>
      </c>
      <c r="O60" s="93">
        <f t="shared" si="43"/>
        <v>162259576.09703907</v>
      </c>
      <c r="P60" s="93">
        <f t="shared" si="43"/>
        <v>161227379.86504224</v>
      </c>
      <c r="Q60" s="93">
        <f t="shared" si="43"/>
        <v>169324204.69952819</v>
      </c>
      <c r="R60" s="93">
        <f t="shared" si="43"/>
        <v>165985464.58911654</v>
      </c>
    </row>
    <row r="61" spans="1:18">
      <c r="A61" s="90" t="s">
        <v>366</v>
      </c>
      <c r="B61" s="97">
        <v>1</v>
      </c>
      <c r="C61" s="93">
        <f>IFERROR(C18/$B61,0)</f>
        <v>3.0499657036180126E-5</v>
      </c>
      <c r="D61" s="93">
        <f>IFERROR(D18/$B61,0)</f>
        <v>3.5612987049150901E-4</v>
      </c>
      <c r="E61" s="93">
        <f>IFERROR(E18/$B61,0)</f>
        <v>1.7478922254174252E-3</v>
      </c>
      <c r="F61" s="93">
        <f>IFERROR(F18/$B61,0)</f>
        <v>3.6471907787818765</v>
      </c>
      <c r="G61" s="92">
        <f t="shared" si="30"/>
        <v>2.997633748808336E-5</v>
      </c>
      <c r="H61" s="92">
        <f t="shared" si="31"/>
        <v>2.8093444682354202E-5</v>
      </c>
      <c r="I61" s="93">
        <f t="shared" ref="I61:R61" si="44">IFERROR(I18/$B61,0)</f>
        <v>2.9260862594195935</v>
      </c>
      <c r="J61" s="93">
        <f t="shared" si="44"/>
        <v>2.9260862594195935</v>
      </c>
      <c r="K61" s="93">
        <f t="shared" si="44"/>
        <v>2.9260862594195935</v>
      </c>
      <c r="L61" s="93">
        <f t="shared" si="44"/>
        <v>2.9260862594195935</v>
      </c>
      <c r="M61" s="93">
        <f t="shared" si="44"/>
        <v>2.9260862594195935</v>
      </c>
      <c r="N61" s="93">
        <f t="shared" si="44"/>
        <v>3.0382276546982432</v>
      </c>
      <c r="O61" s="93">
        <f t="shared" si="44"/>
        <v>3.0375262131636078</v>
      </c>
      <c r="P61" s="93">
        <f t="shared" si="44"/>
        <v>3.0578013535760027</v>
      </c>
      <c r="Q61" s="93">
        <f t="shared" si="44"/>
        <v>3.0107591153616271</v>
      </c>
      <c r="R61" s="93">
        <f t="shared" si="44"/>
        <v>3.2270229770229757</v>
      </c>
    </row>
    <row r="62" spans="1:18">
      <c r="A62" s="90" t="s">
        <v>367</v>
      </c>
      <c r="B62" s="97">
        <v>1.339E-6</v>
      </c>
      <c r="C62" s="93">
        <f>IFERROR(C27/$B62,0)</f>
        <v>22.777936546811148</v>
      </c>
      <c r="D62" s="93">
        <f>IFERROR(D27/$B62,0)</f>
        <v>265.96704293615312</v>
      </c>
      <c r="E62" s="93">
        <f>IFERROR(E27/$B62,0)</f>
        <v>1305.3713408643953</v>
      </c>
      <c r="F62" s="93">
        <f>IFERROR(F27/$B62,0)</f>
        <v>2548384.5899262</v>
      </c>
      <c r="G62" s="92">
        <f t="shared" si="30"/>
        <v>22.387095240788803</v>
      </c>
      <c r="H62" s="92">
        <f t="shared" si="31"/>
        <v>20.980903499221732</v>
      </c>
      <c r="I62" s="93">
        <f t="shared" ref="I62:R62" si="45">IFERROR(I27/$B62,0)</f>
        <v>1952288.1458918008</v>
      </c>
      <c r="J62" s="93">
        <f t="shared" si="45"/>
        <v>1952288.1458918008</v>
      </c>
      <c r="K62" s="93">
        <f t="shared" si="45"/>
        <v>1952288.1458918008</v>
      </c>
      <c r="L62" s="93">
        <f t="shared" si="45"/>
        <v>1952288.1458918008</v>
      </c>
      <c r="M62" s="93">
        <f t="shared" si="45"/>
        <v>1952288.1458918008</v>
      </c>
      <c r="N62" s="93">
        <f t="shared" si="45"/>
        <v>2195050.1765408688</v>
      </c>
      <c r="O62" s="93">
        <f t="shared" si="45"/>
        <v>2325319.0345678865</v>
      </c>
      <c r="P62" s="93">
        <f t="shared" si="45"/>
        <v>2352232.4493198278</v>
      </c>
      <c r="Q62" s="93">
        <f t="shared" si="45"/>
        <v>2333397.5924153803</v>
      </c>
      <c r="R62" s="93">
        <f t="shared" si="45"/>
        <v>2254802.7028982975</v>
      </c>
    </row>
    <row r="63" spans="1:18">
      <c r="A63" s="87" t="s">
        <v>32</v>
      </c>
      <c r="B63" s="87" t="s">
        <v>8</v>
      </c>
      <c r="C63" s="88">
        <f t="shared" ref="C63:E63" si="46">IFERROR(1/SUM(1/C64,1/C65,1/C66,1/C67,1/C68,1/C69,1/C70,1/C71,1/C72,1/C73,1/C74,1/C75,1/C76),0)</f>
        <v>3.8124564823580279E-6</v>
      </c>
      <c r="D63" s="88">
        <f t="shared" si="46"/>
        <v>4.4516226254809212E-5</v>
      </c>
      <c r="E63" s="88">
        <f t="shared" si="46"/>
        <v>2.1848649108909625E-4</v>
      </c>
      <c r="F63" s="88">
        <f>IFERROR(1/SUM(1/F64,1/F65,1/F66,1/F67,1/F68,1/F69,1/F70,1/F71,1/F72,1/F73,1/F74,1/F75,1/F76),0)</f>
        <v>0.44525700083215508</v>
      </c>
      <c r="G63" s="88">
        <f t="shared" ref="G63:R63" si="47">IFERROR(1/SUM(1/G64,1/G65,1/G66,1/G67,1/G68,1/G69,1/G70,1/G71,1/G72,1/G73,1/G74,1/G75,1/G76),0)</f>
        <v>3.7470408138928782E-6</v>
      </c>
      <c r="H63" s="88">
        <f t="shared" si="47"/>
        <v>3.5116793426926811E-6</v>
      </c>
      <c r="I63" s="88">
        <f>IFERROR(1/SUM(1/I64,1/I65,1/I66,1/I67,1/I68,1/I69,1/I70,1/I72,1/I73,1/I75,1/I76),0)</f>
        <v>0.34825706073626211</v>
      </c>
      <c r="J63" s="88">
        <f t="shared" ref="J63:M63" si="48">IFERROR(1/SUM(1/J64,1/J65,1/J66,1/J67,1/J68,1/J69,1/J70,1/J72,1/J73,1/J75,1/J76),0)</f>
        <v>0.34825706073626211</v>
      </c>
      <c r="K63" s="88">
        <f t="shared" si="48"/>
        <v>0.34825706073626211</v>
      </c>
      <c r="L63" s="88">
        <f t="shared" si="48"/>
        <v>0.34825706073626211</v>
      </c>
      <c r="M63" s="88">
        <f t="shared" si="48"/>
        <v>0.34825706073626211</v>
      </c>
      <c r="N63" s="88">
        <f t="shared" si="47"/>
        <v>0.38473310806304434</v>
      </c>
      <c r="O63" s="88">
        <f t="shared" si="47"/>
        <v>0.38151098469746947</v>
      </c>
      <c r="P63" s="88">
        <f t="shared" si="47"/>
        <v>0.38194581086043133</v>
      </c>
      <c r="Q63" s="88">
        <f t="shared" si="47"/>
        <v>0.38725858192336965</v>
      </c>
      <c r="R63" s="88">
        <f t="shared" si="47"/>
        <v>0.39396199966419015</v>
      </c>
    </row>
    <row r="64" spans="1:18">
      <c r="A64" s="90" t="s">
        <v>355</v>
      </c>
      <c r="B64" s="97">
        <v>1</v>
      </c>
      <c r="C64" s="83">
        <f>IFERROR(C25/$B64,0)</f>
        <v>3.0499657036180126E-5</v>
      </c>
      <c r="D64" s="83">
        <f>IFERROR(D25/$B64,0)</f>
        <v>3.5612987049150901E-4</v>
      </c>
      <c r="E64" s="83">
        <f>IFERROR(E25/$B64,0)</f>
        <v>1.7478922254174252E-3</v>
      </c>
      <c r="F64" s="83">
        <f>IFERROR(F25/$B64,0)</f>
        <v>3.6474730472424288</v>
      </c>
      <c r="G64" s="92">
        <f t="shared" ref="G64:G76" si="49">(IF(AND(C64&lt;&gt;0,E64&lt;&gt;0,F64&lt;&gt;0),1/((1/C64)+(1/E64)+(1/F64)),IF(AND(C64&lt;&gt;0,E64&lt;&gt;0,F64=0), 1/((1/C64)+(1/E64)),IF(AND(C64&lt;&gt;0,E64=0,F64&lt;&gt;0),1/((1/C64)+(1/F64)),IF(AND(C64=0,E64&lt;&gt;0,F64&lt;&gt;0),1/((1/E64)+(1/F64)),IF(AND(C64&lt;&gt;0,E64=0,F64=0),1/(1/C64),IF(AND(C64=0,E64&lt;&gt;0,F64=0),1/(1/E64),IF(AND(C64=0,E64=0,F64&lt;&gt;0),1/(1/F64),IF(AND(C64=0,E64=0,F64=0),0)))))))))</f>
        <v>2.997633750714977E-5</v>
      </c>
      <c r="H64" s="92">
        <f t="shared" ref="H64:H76" si="50">(IF(AND(C64&lt;&gt;0,D64&lt;&gt;0,F64&lt;&gt;0),1/((1/C64)+(1/D64)+(1/F64)),IF(AND(C64&lt;&gt;0,D64&lt;&gt;0,F64=0), 1/((1/C64)+(1/D64)),IF(AND(C64&lt;&gt;0,D64=0,F64&lt;&gt;0),1/((1/C64)+(1/F64)),IF(AND(C64=0,D64&lt;&gt;0,F64&lt;&gt;0),1/((1/D64)+(1/F64)),IF(AND(C64&lt;&gt;0,D64=0,F64=0),1/(1/C64),IF(AND(C64=0,D64&lt;&gt;0,F64=0),1/(1/D64),IF(AND(C64=0,D64=0,F64&lt;&gt;0),1/(1/F64),IF(AND(C64=0,D64=0,F64=0),0)))))))))</f>
        <v>2.8093444699100613E-5</v>
      </c>
      <c r="I64" s="83">
        <f t="shared" ref="I64:R64" si="51">IFERROR(I25/$B64,0)</f>
        <v>2.8470028470028472</v>
      </c>
      <c r="J64" s="83">
        <f t="shared" si="51"/>
        <v>2.8470028470028472</v>
      </c>
      <c r="K64" s="83">
        <f t="shared" si="51"/>
        <v>2.8470028470028472</v>
      </c>
      <c r="L64" s="83">
        <f t="shared" si="51"/>
        <v>2.8470028470028472</v>
      </c>
      <c r="M64" s="83">
        <f t="shared" si="51"/>
        <v>2.8470028470028472</v>
      </c>
      <c r="N64" s="83">
        <f t="shared" si="51"/>
        <v>3.0154905335628235</v>
      </c>
      <c r="O64" s="83">
        <f t="shared" si="51"/>
        <v>3.0273387629319819</v>
      </c>
      <c r="P64" s="83">
        <f t="shared" si="51"/>
        <v>3.0518750912009343</v>
      </c>
      <c r="Q64" s="83">
        <f t="shared" si="51"/>
        <v>3.0921078921078919</v>
      </c>
      <c r="R64" s="83">
        <f t="shared" si="51"/>
        <v>3.2272727272727271</v>
      </c>
    </row>
    <row r="65" spans="1:18">
      <c r="A65" s="90" t="s">
        <v>356</v>
      </c>
      <c r="B65" s="97">
        <v>1</v>
      </c>
      <c r="C65" s="83">
        <f>IFERROR(C21/$B65,0)</f>
        <v>3.0499657036180126E-5</v>
      </c>
      <c r="D65" s="83">
        <f>IFERROR(D21/$B65,0)</f>
        <v>3.5612987049150901E-4</v>
      </c>
      <c r="E65" s="83">
        <f>IFERROR(E21/$B65,0)</f>
        <v>1.7478922254174252E-3</v>
      </c>
      <c r="F65" s="83">
        <f>IFERROR(F21/$B65,0)</f>
        <v>3.5716369208410099</v>
      </c>
      <c r="G65" s="92">
        <f t="shared" si="49"/>
        <v>2.9976332276281162E-5</v>
      </c>
      <c r="H65" s="92">
        <f t="shared" si="50"/>
        <v>2.8093440104723248E-5</v>
      </c>
      <c r="I65" s="83">
        <f t="shared" ref="I65:R65" si="52">IFERROR(I21/$B65,0)</f>
        <v>2.9321194269647881</v>
      </c>
      <c r="J65" s="83">
        <f t="shared" si="52"/>
        <v>2.9321194269647881</v>
      </c>
      <c r="K65" s="83">
        <f t="shared" si="52"/>
        <v>2.9321194269647881</v>
      </c>
      <c r="L65" s="83">
        <f t="shared" si="52"/>
        <v>2.9321194269647881</v>
      </c>
      <c r="M65" s="83">
        <f t="shared" si="52"/>
        <v>2.9321194269647881</v>
      </c>
      <c r="N65" s="83">
        <f t="shared" si="52"/>
        <v>3.1601731601731604</v>
      </c>
      <c r="O65" s="83">
        <f t="shared" si="52"/>
        <v>3.1601731601731604</v>
      </c>
      <c r="P65" s="83">
        <f t="shared" si="52"/>
        <v>3.1601731601731604</v>
      </c>
      <c r="Q65" s="83">
        <f t="shared" si="52"/>
        <v>3.1601731601731604</v>
      </c>
      <c r="R65" s="83">
        <f t="shared" si="52"/>
        <v>3.1601731601731604</v>
      </c>
    </row>
    <row r="66" spans="1:18">
      <c r="A66" s="90" t="s">
        <v>357</v>
      </c>
      <c r="B66" s="98">
        <v>0.99980000000000002</v>
      </c>
      <c r="C66" s="83">
        <f>IFERROR(C17/$B66,0)</f>
        <v>3.0505758187817688E-5</v>
      </c>
      <c r="D66" s="83">
        <f>IFERROR(D17/$B66,0)</f>
        <v>3.5620111071365173E-4</v>
      </c>
      <c r="E66" s="83">
        <f>IFERROR(E17/$B66,0)</f>
        <v>1.7482418737921836E-3</v>
      </c>
      <c r="F66" s="83">
        <f>IFERROR(F17/$B66,0)</f>
        <v>3.5656740987993851</v>
      </c>
      <c r="G66" s="92">
        <f t="shared" si="49"/>
        <v>2.9982328270797012E-5</v>
      </c>
      <c r="H66" s="92">
        <f t="shared" si="50"/>
        <v>2.8099059502813528E-5</v>
      </c>
      <c r="I66" s="83">
        <f t="shared" ref="I66:R66" si="53">IFERROR(I17/$B66,0)</f>
        <v>2.7405826484717402</v>
      </c>
      <c r="J66" s="83">
        <f t="shared" si="53"/>
        <v>2.7405826484717402</v>
      </c>
      <c r="K66" s="83">
        <f t="shared" si="53"/>
        <v>2.7405826484717402</v>
      </c>
      <c r="L66" s="83">
        <f t="shared" si="53"/>
        <v>2.7405826484717402</v>
      </c>
      <c r="M66" s="83">
        <f t="shared" si="53"/>
        <v>2.7405826484717402</v>
      </c>
      <c r="N66" s="83">
        <f t="shared" si="53"/>
        <v>3.0774749991320567</v>
      </c>
      <c r="O66" s="83">
        <f t="shared" si="53"/>
        <v>3.0734463801981833</v>
      </c>
      <c r="P66" s="83">
        <f t="shared" si="53"/>
        <v>3.0598720420718433</v>
      </c>
      <c r="Q66" s="83">
        <f t="shared" si="53"/>
        <v>3.235705921266729</v>
      </c>
      <c r="R66" s="83">
        <f t="shared" si="53"/>
        <v>3.1548972739079915</v>
      </c>
    </row>
    <row r="67" spans="1:18">
      <c r="A67" s="90" t="s">
        <v>358</v>
      </c>
      <c r="B67" s="97">
        <v>2.0000000000000001E-4</v>
      </c>
      <c r="C67" s="83">
        <f>IFERROR(C5/$B67,0)</f>
        <v>0.15249828518090061</v>
      </c>
      <c r="D67" s="83">
        <f>IFERROR(D5/$B67,0)</f>
        <v>1.7806493524575451</v>
      </c>
      <c r="E67" s="83">
        <f>IFERROR(E5/$B67,0)</f>
        <v>8.7394611270871252</v>
      </c>
      <c r="F67" s="83">
        <f>IFERROR(F5/$B67,0)</f>
        <v>17858.184604205049</v>
      </c>
      <c r="G67" s="92">
        <f t="shared" si="49"/>
        <v>0.1498816613814058</v>
      </c>
      <c r="H67" s="92">
        <f t="shared" si="50"/>
        <v>0.14046720052361622</v>
      </c>
      <c r="I67" s="83">
        <f t="shared" ref="I67:R67" si="54">IFERROR(I5/$B67,0)</f>
        <v>11890.283629414067</v>
      </c>
      <c r="J67" s="83">
        <f t="shared" si="54"/>
        <v>11890.283629414067</v>
      </c>
      <c r="K67" s="83">
        <f t="shared" si="54"/>
        <v>11890.283629414067</v>
      </c>
      <c r="L67" s="83">
        <f t="shared" si="54"/>
        <v>11890.283629414067</v>
      </c>
      <c r="M67" s="83">
        <f t="shared" si="54"/>
        <v>11890.283629414067</v>
      </c>
      <c r="N67" s="83">
        <f t="shared" si="54"/>
        <v>15800.865800865802</v>
      </c>
      <c r="O67" s="83">
        <f t="shared" si="54"/>
        <v>15800.865800865802</v>
      </c>
      <c r="P67" s="83">
        <f t="shared" si="54"/>
        <v>15800.865800865802</v>
      </c>
      <c r="Q67" s="83">
        <f t="shared" si="54"/>
        <v>15800.865800865802</v>
      </c>
      <c r="R67" s="83">
        <f t="shared" si="54"/>
        <v>15800.865800865802</v>
      </c>
    </row>
    <row r="68" spans="1:18">
      <c r="A68" s="90" t="s">
        <v>359</v>
      </c>
      <c r="B68" s="97">
        <v>0.99999979999999999</v>
      </c>
      <c r="C68" s="83">
        <f>IFERROR(C9/$B68,0)</f>
        <v>3.0499663136112754E-5</v>
      </c>
      <c r="D68" s="83">
        <f>IFERROR(D9/$B68,0)</f>
        <v>3.5612994171749734E-4</v>
      </c>
      <c r="E68" s="83">
        <f>IFERROR(E9/$B68,0)</f>
        <v>1.7478925749959402E-3</v>
      </c>
      <c r="F68" s="83">
        <f>IFERROR(F9/$B68,0)</f>
        <v>3.7124909503582844</v>
      </c>
      <c r="G68" s="92">
        <f t="shared" si="49"/>
        <v>2.9976347816892701E-5</v>
      </c>
      <c r="H68" s="92">
        <f t="shared" si="50"/>
        <v>2.8093454107280306E-5</v>
      </c>
      <c r="I68" s="83">
        <f t="shared" ref="I68:R68" si="55">IFERROR(I9/$B68,0)</f>
        <v>3.0096893259123032</v>
      </c>
      <c r="J68" s="83">
        <f t="shared" si="55"/>
        <v>3.0096893259123032</v>
      </c>
      <c r="K68" s="83">
        <f t="shared" si="55"/>
        <v>3.0096893259123032</v>
      </c>
      <c r="L68" s="83">
        <f t="shared" si="55"/>
        <v>3.0096893259123032</v>
      </c>
      <c r="M68" s="83">
        <f t="shared" si="55"/>
        <v>3.0096893259123032</v>
      </c>
      <c r="N68" s="83">
        <f t="shared" si="55"/>
        <v>3.0181109336591221</v>
      </c>
      <c r="O68" s="83">
        <f t="shared" si="55"/>
        <v>3.0432473618962277</v>
      </c>
      <c r="P68" s="83">
        <f t="shared" si="55"/>
        <v>3.0111868059194884</v>
      </c>
      <c r="Q68" s="83">
        <f t="shared" si="55"/>
        <v>3.0337668405196023</v>
      </c>
      <c r="R68" s="83">
        <f t="shared" si="55"/>
        <v>3.2848003642949926</v>
      </c>
    </row>
    <row r="69" spans="1:18">
      <c r="A69" s="90" t="s">
        <v>360</v>
      </c>
      <c r="B69" s="97">
        <v>1.9999999999999999E-7</v>
      </c>
      <c r="C69" s="83">
        <f>IFERROR(C24/$B69,0)</f>
        <v>152.49828518090064</v>
      </c>
      <c r="D69" s="83">
        <f>IFERROR(D24/$B69,0)</f>
        <v>1780.6493524575451</v>
      </c>
      <c r="E69" s="83">
        <f>IFERROR(E24/$B69,0)</f>
        <v>8739.4611270871264</v>
      </c>
      <c r="F69" s="83">
        <f>IFERROR(F24/$B69,0)</f>
        <v>18138813.219413981</v>
      </c>
      <c r="G69" s="92">
        <f t="shared" si="49"/>
        <v>149.88168084319796</v>
      </c>
      <c r="H69" s="92">
        <f t="shared" si="50"/>
        <v>140.46721761730075</v>
      </c>
      <c r="I69" s="83">
        <f t="shared" ref="I69:R69" si="56">IFERROR(I24/$B69,0)</f>
        <v>14378947.644872822</v>
      </c>
      <c r="J69" s="83">
        <f t="shared" si="56"/>
        <v>14378947.644872822</v>
      </c>
      <c r="K69" s="83">
        <f t="shared" si="56"/>
        <v>14378947.644872822</v>
      </c>
      <c r="L69" s="83">
        <f t="shared" si="56"/>
        <v>14378947.644872822</v>
      </c>
      <c r="M69" s="83">
        <f t="shared" si="56"/>
        <v>14378947.644872822</v>
      </c>
      <c r="N69" s="83">
        <f t="shared" si="56"/>
        <v>15568926.486357687</v>
      </c>
      <c r="O69" s="83">
        <f t="shared" si="56"/>
        <v>15227560.050568903</v>
      </c>
      <c r="P69" s="83">
        <f t="shared" si="56"/>
        <v>15471874.166888824</v>
      </c>
      <c r="Q69" s="83">
        <f t="shared" si="56"/>
        <v>14890868.294009659</v>
      </c>
      <c r="R69" s="83">
        <f t="shared" si="56"/>
        <v>16049165.120593688</v>
      </c>
    </row>
    <row r="70" spans="1:18">
      <c r="A70" s="90" t="s">
        <v>361</v>
      </c>
      <c r="B70" s="97">
        <v>0.99979000004200003</v>
      </c>
      <c r="C70" s="83">
        <f>IFERROR(C20/$B70,0)</f>
        <v>3.050606330819359E-5</v>
      </c>
      <c r="D70" s="83">
        <f>IFERROR(D20/$B70,0)</f>
        <v>3.562046734579746E-4</v>
      </c>
      <c r="E70" s="83">
        <f>IFERROR(E20/$B70,0)</f>
        <v>1.7482593598095583E-3</v>
      </c>
      <c r="F70" s="83">
        <f>IFERROR(F20/$B70,0)</f>
        <v>3.6568692498714057</v>
      </c>
      <c r="G70" s="92">
        <f t="shared" si="49"/>
        <v>2.9982634440516363E-5</v>
      </c>
      <c r="H70" s="92">
        <f t="shared" si="50"/>
        <v>2.8099346071244903E-5</v>
      </c>
      <c r="I70" s="83">
        <f t="shared" ref="I70:R70" si="57">IFERROR(I20/$B70,0)</f>
        <v>2.9267008664786327</v>
      </c>
      <c r="J70" s="83">
        <f t="shared" si="57"/>
        <v>2.9267008664786327</v>
      </c>
      <c r="K70" s="83">
        <f t="shared" si="57"/>
        <v>2.9267008664786327</v>
      </c>
      <c r="L70" s="83">
        <f t="shared" si="57"/>
        <v>2.9267008664786327</v>
      </c>
      <c r="M70" s="83">
        <f t="shared" si="57"/>
        <v>2.9267008664786327</v>
      </c>
      <c r="N70" s="83">
        <f t="shared" si="57"/>
        <v>3.0490725358571407</v>
      </c>
      <c r="O70" s="83">
        <f t="shared" si="57"/>
        <v>3.0381775920197289</v>
      </c>
      <c r="P70" s="83">
        <f t="shared" si="57"/>
        <v>3.0557651585355421</v>
      </c>
      <c r="Q70" s="83">
        <f t="shared" si="57"/>
        <v>3.0120916682300094</v>
      </c>
      <c r="R70" s="83">
        <f t="shared" si="57"/>
        <v>3.2355864579272557</v>
      </c>
    </row>
    <row r="71" spans="1:18">
      <c r="A71" s="90" t="s">
        <v>362</v>
      </c>
      <c r="B71" s="97">
        <v>2.0999995799999999E-4</v>
      </c>
      <c r="C71" s="83">
        <f>IFERROR(C29/$B71,0)</f>
        <v>0.14523649112434645</v>
      </c>
      <c r="D71" s="83">
        <f>IFERROR(D29/$B71,0)</f>
        <v>1.6958568653214161</v>
      </c>
      <c r="E71" s="83">
        <f>IFERROR(E29/$B71,0)</f>
        <v>8.3232979761711441</v>
      </c>
      <c r="F71" s="83">
        <f>IFERROR(F29/$B71,0)</f>
        <v>17533.493845372821</v>
      </c>
      <c r="G71" s="92">
        <f t="shared" si="49"/>
        <v>0.14274450387976623</v>
      </c>
      <c r="H71" s="92">
        <f t="shared" si="50"/>
        <v>0.13377834451789927</v>
      </c>
      <c r="I71" s="83">
        <f t="shared" ref="I71:R71" si="58">IFERROR(I29/$B71,0)</f>
        <v>0</v>
      </c>
      <c r="J71" s="83">
        <f t="shared" si="58"/>
        <v>0</v>
      </c>
      <c r="K71" s="83">
        <f t="shared" si="58"/>
        <v>0</v>
      </c>
      <c r="L71" s="83">
        <f t="shared" si="58"/>
        <v>0</v>
      </c>
      <c r="M71" s="83">
        <f t="shared" si="58"/>
        <v>0</v>
      </c>
      <c r="N71" s="83">
        <f t="shared" si="58"/>
        <v>14431.707013595889</v>
      </c>
      <c r="O71" s="83">
        <f t="shared" si="58"/>
        <v>14398.987353969907</v>
      </c>
      <c r="P71" s="83">
        <f t="shared" si="58"/>
        <v>14360.888292176378</v>
      </c>
      <c r="Q71" s="83">
        <f t="shared" si="58"/>
        <v>14502.072259626659</v>
      </c>
      <c r="R71" s="83">
        <f t="shared" si="58"/>
        <v>15513.58043447524</v>
      </c>
    </row>
    <row r="72" spans="1:18">
      <c r="A72" s="90" t="s">
        <v>363</v>
      </c>
      <c r="B72" s="97">
        <v>1</v>
      </c>
      <c r="C72" s="83">
        <f>IFERROR(C16/$B72,0)</f>
        <v>3.0499657036180126E-5</v>
      </c>
      <c r="D72" s="83">
        <f>IFERROR(D16/$B72,0)</f>
        <v>3.5612987049150901E-4</v>
      </c>
      <c r="E72" s="83">
        <f>IFERROR(E16/$B72,0)</f>
        <v>1.7478922254174252E-3</v>
      </c>
      <c r="F72" s="83">
        <f>IFERROR(F16/$B72,0)</f>
        <v>3.2144732287569089</v>
      </c>
      <c r="G72" s="92">
        <f t="shared" si="49"/>
        <v>2.9976304322100345E-5</v>
      </c>
      <c r="H72" s="92">
        <f t="shared" si="50"/>
        <v>2.8093415552000891E-5</v>
      </c>
      <c r="I72" s="83">
        <f t="shared" ref="I72:R72" si="59">IFERROR(I16/$B72,0)</f>
        <v>2.3721066256512464</v>
      </c>
      <c r="J72" s="83">
        <f t="shared" si="59"/>
        <v>2.3721066256512464</v>
      </c>
      <c r="K72" s="83">
        <f t="shared" si="59"/>
        <v>2.3721066256512464</v>
      </c>
      <c r="L72" s="83">
        <f t="shared" si="59"/>
        <v>2.3721066256512464</v>
      </c>
      <c r="M72" s="83">
        <f t="shared" si="59"/>
        <v>2.3721066256512464</v>
      </c>
      <c r="N72" s="83">
        <f t="shared" si="59"/>
        <v>3.0051457975986291</v>
      </c>
      <c r="O72" s="83">
        <f t="shared" si="59"/>
        <v>2.9193063034526459</v>
      </c>
      <c r="P72" s="83">
        <f t="shared" si="59"/>
        <v>2.9959791098581148</v>
      </c>
      <c r="Q72" s="83">
        <f t="shared" si="59"/>
        <v>3.0114591291061892</v>
      </c>
      <c r="R72" s="83">
        <f t="shared" si="59"/>
        <v>2.8441558441558441</v>
      </c>
    </row>
    <row r="73" spans="1:18">
      <c r="A73" s="90" t="s">
        <v>364</v>
      </c>
      <c r="B73" s="97">
        <v>1</v>
      </c>
      <c r="C73" s="83">
        <f>IFERROR(C7/$B73,0)</f>
        <v>3.0499657036180126E-5</v>
      </c>
      <c r="D73" s="83">
        <f>IFERROR(D7/$B73,0)</f>
        <v>3.5612987049150901E-4</v>
      </c>
      <c r="E73" s="83">
        <f>IFERROR(E7/$B73,0)</f>
        <v>1.7478922254174252E-3</v>
      </c>
      <c r="F73" s="83">
        <f>IFERROR(F7/$B73,0)</f>
        <v>3.5324826123505062</v>
      </c>
      <c r="G73" s="92">
        <f t="shared" si="49"/>
        <v>2.9976329487662244E-5</v>
      </c>
      <c r="H73" s="92">
        <f t="shared" si="50"/>
        <v>2.8093437655422984E-5</v>
      </c>
      <c r="I73" s="83">
        <f t="shared" ref="I73:R73" si="60">IFERROR(I7/$B73,0)</f>
        <v>2.6531304516379142</v>
      </c>
      <c r="J73" s="83">
        <f t="shared" si="60"/>
        <v>2.6531304516379142</v>
      </c>
      <c r="K73" s="83">
        <f t="shared" si="60"/>
        <v>2.6531304516379142</v>
      </c>
      <c r="L73" s="83">
        <f t="shared" si="60"/>
        <v>2.6531304516379142</v>
      </c>
      <c r="M73" s="83">
        <f t="shared" si="60"/>
        <v>2.6531304516379142</v>
      </c>
      <c r="N73" s="83">
        <f t="shared" si="60"/>
        <v>3.2801213385154977</v>
      </c>
      <c r="O73" s="83">
        <f t="shared" si="60"/>
        <v>3.1309614754992925</v>
      </c>
      <c r="P73" s="83">
        <f t="shared" si="60"/>
        <v>3.058441558441559</v>
      </c>
      <c r="Q73" s="83">
        <f t="shared" si="60"/>
        <v>3.2530717036493657</v>
      </c>
      <c r="R73" s="83">
        <f t="shared" si="60"/>
        <v>3.1255295506632397</v>
      </c>
    </row>
    <row r="74" spans="1:18">
      <c r="A74" s="90" t="s">
        <v>365</v>
      </c>
      <c r="B74" s="99">
        <v>1.9000000000000001E-8</v>
      </c>
      <c r="C74" s="83">
        <f>IFERROR(C12/$B74,0)</f>
        <v>1605.245107167375</v>
      </c>
      <c r="D74" s="83">
        <f>IFERROR(D12/$B74,0)</f>
        <v>18743.677394289945</v>
      </c>
      <c r="E74" s="83">
        <f>IFERROR(E12/$B74,0)</f>
        <v>91994.327653548695</v>
      </c>
      <c r="F74" s="83">
        <f>IFERROR(F12/$B74,0)</f>
        <v>187597256.10002729</v>
      </c>
      <c r="G74" s="92">
        <f t="shared" si="49"/>
        <v>1577.701671672977</v>
      </c>
      <c r="H74" s="92">
        <f t="shared" si="50"/>
        <v>1478.6020869911715</v>
      </c>
      <c r="I74" s="83">
        <f t="shared" ref="I74:R74" si="61">IFERROR(I12/$B74,0)</f>
        <v>0</v>
      </c>
      <c r="J74" s="83">
        <f t="shared" si="61"/>
        <v>0</v>
      </c>
      <c r="K74" s="83">
        <f t="shared" si="61"/>
        <v>0</v>
      </c>
      <c r="L74" s="83">
        <f t="shared" si="61"/>
        <v>0</v>
      </c>
      <c r="M74" s="83">
        <f t="shared" si="61"/>
        <v>0</v>
      </c>
      <c r="N74" s="83">
        <f t="shared" si="61"/>
        <v>167486039.28345737</v>
      </c>
      <c r="O74" s="83">
        <f t="shared" si="61"/>
        <v>162259576.09703907</v>
      </c>
      <c r="P74" s="83">
        <f t="shared" si="61"/>
        <v>161227379.86504224</v>
      </c>
      <c r="Q74" s="83">
        <f t="shared" si="61"/>
        <v>169324204.69952819</v>
      </c>
      <c r="R74" s="83">
        <f t="shared" si="61"/>
        <v>165985464.58911654</v>
      </c>
    </row>
    <row r="75" spans="1:18">
      <c r="A75" s="90" t="s">
        <v>366</v>
      </c>
      <c r="B75" s="97">
        <v>1</v>
      </c>
      <c r="C75" s="83">
        <f>IFERROR(C18/$B75,0)</f>
        <v>3.0499657036180126E-5</v>
      </c>
      <c r="D75" s="83">
        <f>IFERROR(D18/$B75,0)</f>
        <v>3.5612987049150901E-4</v>
      </c>
      <c r="E75" s="83">
        <f>IFERROR(E18/$B75,0)</f>
        <v>1.7478922254174252E-3</v>
      </c>
      <c r="F75" s="83">
        <f>IFERROR(F18/$B75,0)</f>
        <v>3.6471907787818765</v>
      </c>
      <c r="G75" s="92">
        <f t="shared" si="49"/>
        <v>2.997633748808336E-5</v>
      </c>
      <c r="H75" s="92">
        <f t="shared" si="50"/>
        <v>2.8093444682354202E-5</v>
      </c>
      <c r="I75" s="83">
        <f t="shared" ref="I75:R75" si="62">IFERROR(I18/$B75,0)</f>
        <v>2.9260862594195935</v>
      </c>
      <c r="J75" s="83">
        <f t="shared" si="62"/>
        <v>2.9260862594195935</v>
      </c>
      <c r="K75" s="83">
        <f t="shared" si="62"/>
        <v>2.9260862594195935</v>
      </c>
      <c r="L75" s="83">
        <f t="shared" si="62"/>
        <v>2.9260862594195935</v>
      </c>
      <c r="M75" s="83">
        <f t="shared" si="62"/>
        <v>2.9260862594195935</v>
      </c>
      <c r="N75" s="83">
        <f t="shared" si="62"/>
        <v>3.0382276546982432</v>
      </c>
      <c r="O75" s="83">
        <f t="shared" si="62"/>
        <v>3.0375262131636078</v>
      </c>
      <c r="P75" s="83">
        <f t="shared" si="62"/>
        <v>3.0578013535760027</v>
      </c>
      <c r="Q75" s="83">
        <f t="shared" si="62"/>
        <v>3.0107591153616271</v>
      </c>
      <c r="R75" s="83">
        <f t="shared" si="62"/>
        <v>3.2270229770229757</v>
      </c>
    </row>
    <row r="76" spans="1:18">
      <c r="A76" s="90" t="s">
        <v>367</v>
      </c>
      <c r="B76" s="97">
        <v>1.339E-6</v>
      </c>
      <c r="C76" s="83">
        <f>IFERROR(C27/$B76,0)</f>
        <v>22.777936546811148</v>
      </c>
      <c r="D76" s="83">
        <f>IFERROR(D27/$B76,0)</f>
        <v>265.96704293615312</v>
      </c>
      <c r="E76" s="83">
        <f>IFERROR(E27/$B76,0)</f>
        <v>1305.3713408643953</v>
      </c>
      <c r="F76" s="83">
        <f>IFERROR(F27/$B76,0)</f>
        <v>2548384.5899262</v>
      </c>
      <c r="G76" s="92">
        <f t="shared" si="49"/>
        <v>22.387095240788803</v>
      </c>
      <c r="H76" s="92">
        <f t="shared" si="50"/>
        <v>20.980903499221732</v>
      </c>
      <c r="I76" s="83">
        <f t="shared" ref="I76:R76" si="63">IFERROR(I27/$B76,0)</f>
        <v>1952288.1458918008</v>
      </c>
      <c r="J76" s="83">
        <f t="shared" si="63"/>
        <v>1952288.1458918008</v>
      </c>
      <c r="K76" s="83">
        <f t="shared" si="63"/>
        <v>1952288.1458918008</v>
      </c>
      <c r="L76" s="83">
        <f t="shared" si="63"/>
        <v>1952288.1458918008</v>
      </c>
      <c r="M76" s="83">
        <f t="shared" si="63"/>
        <v>1952288.1458918008</v>
      </c>
      <c r="N76" s="83">
        <f t="shared" si="63"/>
        <v>2195050.1765408688</v>
      </c>
      <c r="O76" s="83">
        <f t="shared" si="63"/>
        <v>2325319.0345678865</v>
      </c>
      <c r="P76" s="83">
        <f t="shared" si="63"/>
        <v>2352232.4493198278</v>
      </c>
      <c r="Q76" s="83">
        <f t="shared" si="63"/>
        <v>2333397.5924153803</v>
      </c>
      <c r="R76" s="83">
        <f t="shared" si="63"/>
        <v>2254802.7028982975</v>
      </c>
    </row>
  </sheetData>
  <sheetProtection algorithmName="SHA-512" hashValue="HBpV3LTE/HfvRPYJHtR39+12lqYVLKnJCz7rl+bJh18+dMEe9KPnGYRj1LNOaiBKXmHYPKgQCsiACpf5r/x2Lw==" saltValue="HfZ6U0i311Gz++qHwKOppA==" spinCount="100000" sheet="1" objects="1" scenarios="1"/>
  <autoFilter ref="A1:S76" xr:uid="{00000000-0009-0000-0000-00000E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 style="61" bestFit="1" customWidth="1"/>
    <col min="2" max="2" width="11.73046875" style="21" bestFit="1" customWidth="1"/>
    <col min="3" max="3" width="13" style="21" bestFit="1" customWidth="1"/>
    <col min="4" max="4" width="15.73046875" style="21" bestFit="1" customWidth="1"/>
    <col min="5" max="5" width="15.59765625" style="21" bestFit="1" customWidth="1"/>
    <col min="6" max="6" width="13.1328125" style="21" bestFit="1" customWidth="1"/>
    <col min="7" max="7" width="14.3984375" style="21" bestFit="1" customWidth="1"/>
    <col min="8" max="8" width="14.59765625" style="21" bestFit="1" customWidth="1"/>
    <col min="9" max="9" width="11" style="21" bestFit="1" customWidth="1"/>
    <col min="10" max="11" width="12.86328125" style="21" bestFit="1" customWidth="1"/>
    <col min="12" max="12" width="13.86328125" style="21" bestFit="1" customWidth="1"/>
    <col min="13" max="13" width="11.3984375" style="21" bestFit="1" customWidth="1"/>
    <col min="14" max="14" width="11" style="21" bestFit="1" customWidth="1"/>
    <col min="15" max="16" width="12.86328125" style="21" bestFit="1" customWidth="1"/>
    <col min="17" max="17" width="13.86328125" style="21" bestFit="1" customWidth="1"/>
    <col min="18" max="18" width="11.3984375" style="21" bestFit="1" customWidth="1"/>
    <col min="19" max="255" width="9.06640625" style="21"/>
    <col min="256" max="256" width="15.3984375" style="21" bestFit="1" customWidth="1"/>
    <col min="257" max="257" width="11.1328125" style="21" bestFit="1" customWidth="1"/>
    <col min="258" max="258" width="14.59765625" style="21" bestFit="1" customWidth="1"/>
    <col min="259" max="259" width="17.3984375" style="21" bestFit="1" customWidth="1"/>
    <col min="260" max="260" width="17.59765625" style="21" bestFit="1" customWidth="1"/>
    <col min="261" max="261" width="14.73046875" style="21" bestFit="1" customWidth="1"/>
    <col min="262" max="262" width="14.3984375" style="21" bestFit="1" customWidth="1"/>
    <col min="263" max="263" width="12.1328125" style="21" bestFit="1" customWidth="1"/>
    <col min="264" max="264" width="12.3984375" style="21" bestFit="1" customWidth="1"/>
    <col min="265" max="266" width="13.86328125" style="21" bestFit="1" customWidth="1"/>
    <col min="267" max="267" width="14.86328125" style="21" bestFit="1" customWidth="1"/>
    <col min="268" max="268" width="12.1328125" style="21" bestFit="1" customWidth="1"/>
    <col min="269" max="269" width="12.3984375" style="21" bestFit="1" customWidth="1"/>
    <col min="270" max="271" width="13.86328125" style="21" bestFit="1" customWidth="1"/>
    <col min="272" max="272" width="14.86328125" style="21" bestFit="1" customWidth="1"/>
    <col min="273" max="511" width="9.06640625" style="21"/>
    <col min="512" max="512" width="15.3984375" style="21" bestFit="1" customWidth="1"/>
    <col min="513" max="513" width="11.1328125" style="21" bestFit="1" customWidth="1"/>
    <col min="514" max="514" width="14.59765625" style="21" bestFit="1" customWidth="1"/>
    <col min="515" max="515" width="17.3984375" style="21" bestFit="1" customWidth="1"/>
    <col min="516" max="516" width="17.59765625" style="21" bestFit="1" customWidth="1"/>
    <col min="517" max="517" width="14.73046875" style="21" bestFit="1" customWidth="1"/>
    <col min="518" max="518" width="14.3984375" style="21" bestFit="1" customWidth="1"/>
    <col min="519" max="519" width="12.1328125" style="21" bestFit="1" customWidth="1"/>
    <col min="520" max="520" width="12.3984375" style="21" bestFit="1" customWidth="1"/>
    <col min="521" max="522" width="13.86328125" style="21" bestFit="1" customWidth="1"/>
    <col min="523" max="523" width="14.86328125" style="21" bestFit="1" customWidth="1"/>
    <col min="524" max="524" width="12.1328125" style="21" bestFit="1" customWidth="1"/>
    <col min="525" max="525" width="12.3984375" style="21" bestFit="1" customWidth="1"/>
    <col min="526" max="527" width="13.86328125" style="21" bestFit="1" customWidth="1"/>
    <col min="528" max="528" width="14.86328125" style="21" bestFit="1" customWidth="1"/>
    <col min="529" max="767" width="9.06640625" style="21"/>
    <col min="768" max="768" width="15.3984375" style="21" bestFit="1" customWidth="1"/>
    <col min="769" max="769" width="11.1328125" style="21" bestFit="1" customWidth="1"/>
    <col min="770" max="770" width="14.59765625" style="21" bestFit="1" customWidth="1"/>
    <col min="771" max="771" width="17.3984375" style="21" bestFit="1" customWidth="1"/>
    <col min="772" max="772" width="17.59765625" style="21" bestFit="1" customWidth="1"/>
    <col min="773" max="773" width="14.73046875" style="21" bestFit="1" customWidth="1"/>
    <col min="774" max="774" width="14.3984375" style="21" bestFit="1" customWidth="1"/>
    <col min="775" max="775" width="12.1328125" style="21" bestFit="1" customWidth="1"/>
    <col min="776" max="776" width="12.3984375" style="21" bestFit="1" customWidth="1"/>
    <col min="777" max="778" width="13.86328125" style="21" bestFit="1" customWidth="1"/>
    <col min="779" max="779" width="14.86328125" style="21" bestFit="1" customWidth="1"/>
    <col min="780" max="780" width="12.1328125" style="21" bestFit="1" customWidth="1"/>
    <col min="781" max="781" width="12.3984375" style="21" bestFit="1" customWidth="1"/>
    <col min="782" max="783" width="13.86328125" style="21" bestFit="1" customWidth="1"/>
    <col min="784" max="784" width="14.86328125" style="21" bestFit="1" customWidth="1"/>
    <col min="785" max="1023" width="9.06640625" style="21"/>
    <col min="1024" max="1024" width="15.3984375" style="21" bestFit="1" customWidth="1"/>
    <col min="1025" max="1025" width="11.1328125" style="21" bestFit="1" customWidth="1"/>
    <col min="1026" max="1026" width="14.59765625" style="21" bestFit="1" customWidth="1"/>
    <col min="1027" max="1027" width="17.3984375" style="21" bestFit="1" customWidth="1"/>
    <col min="1028" max="1028" width="17.59765625" style="21" bestFit="1" customWidth="1"/>
    <col min="1029" max="1029" width="14.73046875" style="21" bestFit="1" customWidth="1"/>
    <col min="1030" max="1030" width="14.3984375" style="21" bestFit="1" customWidth="1"/>
    <col min="1031" max="1031" width="12.1328125" style="21" bestFit="1" customWidth="1"/>
    <col min="1032" max="1032" width="12.3984375" style="21" bestFit="1" customWidth="1"/>
    <col min="1033" max="1034" width="13.86328125" style="21" bestFit="1" customWidth="1"/>
    <col min="1035" max="1035" width="14.86328125" style="21" bestFit="1" customWidth="1"/>
    <col min="1036" max="1036" width="12.1328125" style="21" bestFit="1" customWidth="1"/>
    <col min="1037" max="1037" width="12.3984375" style="21" bestFit="1" customWidth="1"/>
    <col min="1038" max="1039" width="13.86328125" style="21" bestFit="1" customWidth="1"/>
    <col min="1040" max="1040" width="14.86328125" style="21" bestFit="1" customWidth="1"/>
    <col min="1041" max="1279" width="9.06640625" style="21"/>
    <col min="1280" max="1280" width="15.3984375" style="21" bestFit="1" customWidth="1"/>
    <col min="1281" max="1281" width="11.1328125" style="21" bestFit="1" customWidth="1"/>
    <col min="1282" max="1282" width="14.59765625" style="21" bestFit="1" customWidth="1"/>
    <col min="1283" max="1283" width="17.3984375" style="21" bestFit="1" customWidth="1"/>
    <col min="1284" max="1284" width="17.59765625" style="21" bestFit="1" customWidth="1"/>
    <col min="1285" max="1285" width="14.73046875" style="21" bestFit="1" customWidth="1"/>
    <col min="1286" max="1286" width="14.3984375" style="21" bestFit="1" customWidth="1"/>
    <col min="1287" max="1287" width="12.1328125" style="21" bestFit="1" customWidth="1"/>
    <col min="1288" max="1288" width="12.3984375" style="21" bestFit="1" customWidth="1"/>
    <col min="1289" max="1290" width="13.86328125" style="21" bestFit="1" customWidth="1"/>
    <col min="1291" max="1291" width="14.86328125" style="21" bestFit="1" customWidth="1"/>
    <col min="1292" max="1292" width="12.1328125" style="21" bestFit="1" customWidth="1"/>
    <col min="1293" max="1293" width="12.3984375" style="21" bestFit="1" customWidth="1"/>
    <col min="1294" max="1295" width="13.86328125" style="21" bestFit="1" customWidth="1"/>
    <col min="1296" max="1296" width="14.86328125" style="21" bestFit="1" customWidth="1"/>
    <col min="1297" max="1535" width="9.06640625" style="21"/>
    <col min="1536" max="1536" width="15.3984375" style="21" bestFit="1" customWidth="1"/>
    <col min="1537" max="1537" width="11.1328125" style="21" bestFit="1" customWidth="1"/>
    <col min="1538" max="1538" width="14.59765625" style="21" bestFit="1" customWidth="1"/>
    <col min="1539" max="1539" width="17.3984375" style="21" bestFit="1" customWidth="1"/>
    <col min="1540" max="1540" width="17.59765625" style="21" bestFit="1" customWidth="1"/>
    <col min="1541" max="1541" width="14.73046875" style="21" bestFit="1" customWidth="1"/>
    <col min="1542" max="1542" width="14.3984375" style="21" bestFit="1" customWidth="1"/>
    <col min="1543" max="1543" width="12.1328125" style="21" bestFit="1" customWidth="1"/>
    <col min="1544" max="1544" width="12.3984375" style="21" bestFit="1" customWidth="1"/>
    <col min="1545" max="1546" width="13.86328125" style="21" bestFit="1" customWidth="1"/>
    <col min="1547" max="1547" width="14.86328125" style="21" bestFit="1" customWidth="1"/>
    <col min="1548" max="1548" width="12.1328125" style="21" bestFit="1" customWidth="1"/>
    <col min="1549" max="1549" width="12.3984375" style="21" bestFit="1" customWidth="1"/>
    <col min="1550" max="1551" width="13.86328125" style="21" bestFit="1" customWidth="1"/>
    <col min="1552" max="1552" width="14.86328125" style="21" bestFit="1" customWidth="1"/>
    <col min="1553" max="1791" width="9.06640625" style="21"/>
    <col min="1792" max="1792" width="15.3984375" style="21" bestFit="1" customWidth="1"/>
    <col min="1793" max="1793" width="11.1328125" style="21" bestFit="1" customWidth="1"/>
    <col min="1794" max="1794" width="14.59765625" style="21" bestFit="1" customWidth="1"/>
    <col min="1795" max="1795" width="17.3984375" style="21" bestFit="1" customWidth="1"/>
    <col min="1796" max="1796" width="17.59765625" style="21" bestFit="1" customWidth="1"/>
    <col min="1797" max="1797" width="14.73046875" style="21" bestFit="1" customWidth="1"/>
    <col min="1798" max="1798" width="14.3984375" style="21" bestFit="1" customWidth="1"/>
    <col min="1799" max="1799" width="12.1328125" style="21" bestFit="1" customWidth="1"/>
    <col min="1800" max="1800" width="12.3984375" style="21" bestFit="1" customWidth="1"/>
    <col min="1801" max="1802" width="13.86328125" style="21" bestFit="1" customWidth="1"/>
    <col min="1803" max="1803" width="14.86328125" style="21" bestFit="1" customWidth="1"/>
    <col min="1804" max="1804" width="12.1328125" style="21" bestFit="1" customWidth="1"/>
    <col min="1805" max="1805" width="12.3984375" style="21" bestFit="1" customWidth="1"/>
    <col min="1806" max="1807" width="13.86328125" style="21" bestFit="1" customWidth="1"/>
    <col min="1808" max="1808" width="14.86328125" style="21" bestFit="1" customWidth="1"/>
    <col min="1809" max="2047" width="9.06640625" style="21"/>
    <col min="2048" max="2048" width="15.3984375" style="21" bestFit="1" customWidth="1"/>
    <col min="2049" max="2049" width="11.1328125" style="21" bestFit="1" customWidth="1"/>
    <col min="2050" max="2050" width="14.59765625" style="21" bestFit="1" customWidth="1"/>
    <col min="2051" max="2051" width="17.3984375" style="21" bestFit="1" customWidth="1"/>
    <col min="2052" max="2052" width="17.59765625" style="21" bestFit="1" customWidth="1"/>
    <col min="2053" max="2053" width="14.73046875" style="21" bestFit="1" customWidth="1"/>
    <col min="2054" max="2054" width="14.3984375" style="21" bestFit="1" customWidth="1"/>
    <col min="2055" max="2055" width="12.1328125" style="21" bestFit="1" customWidth="1"/>
    <col min="2056" max="2056" width="12.3984375" style="21" bestFit="1" customWidth="1"/>
    <col min="2057" max="2058" width="13.86328125" style="21" bestFit="1" customWidth="1"/>
    <col min="2059" max="2059" width="14.86328125" style="21" bestFit="1" customWidth="1"/>
    <col min="2060" max="2060" width="12.1328125" style="21" bestFit="1" customWidth="1"/>
    <col min="2061" max="2061" width="12.3984375" style="21" bestFit="1" customWidth="1"/>
    <col min="2062" max="2063" width="13.86328125" style="21" bestFit="1" customWidth="1"/>
    <col min="2064" max="2064" width="14.86328125" style="21" bestFit="1" customWidth="1"/>
    <col min="2065" max="2303" width="9.06640625" style="21"/>
    <col min="2304" max="2304" width="15.3984375" style="21" bestFit="1" customWidth="1"/>
    <col min="2305" max="2305" width="11.1328125" style="21" bestFit="1" customWidth="1"/>
    <col min="2306" max="2306" width="14.59765625" style="21" bestFit="1" customWidth="1"/>
    <col min="2307" max="2307" width="17.3984375" style="21" bestFit="1" customWidth="1"/>
    <col min="2308" max="2308" width="17.59765625" style="21" bestFit="1" customWidth="1"/>
    <col min="2309" max="2309" width="14.73046875" style="21" bestFit="1" customWidth="1"/>
    <col min="2310" max="2310" width="14.3984375" style="21" bestFit="1" customWidth="1"/>
    <col min="2311" max="2311" width="12.1328125" style="21" bestFit="1" customWidth="1"/>
    <col min="2312" max="2312" width="12.3984375" style="21" bestFit="1" customWidth="1"/>
    <col min="2313" max="2314" width="13.86328125" style="21" bestFit="1" customWidth="1"/>
    <col min="2315" max="2315" width="14.86328125" style="21" bestFit="1" customWidth="1"/>
    <col min="2316" max="2316" width="12.1328125" style="21" bestFit="1" customWidth="1"/>
    <col min="2317" max="2317" width="12.3984375" style="21" bestFit="1" customWidth="1"/>
    <col min="2318" max="2319" width="13.86328125" style="21" bestFit="1" customWidth="1"/>
    <col min="2320" max="2320" width="14.86328125" style="21" bestFit="1" customWidth="1"/>
    <col min="2321" max="2559" width="9.06640625" style="21"/>
    <col min="2560" max="2560" width="15.3984375" style="21" bestFit="1" customWidth="1"/>
    <col min="2561" max="2561" width="11.1328125" style="21" bestFit="1" customWidth="1"/>
    <col min="2562" max="2562" width="14.59765625" style="21" bestFit="1" customWidth="1"/>
    <col min="2563" max="2563" width="17.3984375" style="21" bestFit="1" customWidth="1"/>
    <col min="2564" max="2564" width="17.59765625" style="21" bestFit="1" customWidth="1"/>
    <col min="2565" max="2565" width="14.73046875" style="21" bestFit="1" customWidth="1"/>
    <col min="2566" max="2566" width="14.3984375" style="21" bestFit="1" customWidth="1"/>
    <col min="2567" max="2567" width="12.1328125" style="21" bestFit="1" customWidth="1"/>
    <col min="2568" max="2568" width="12.3984375" style="21" bestFit="1" customWidth="1"/>
    <col min="2569" max="2570" width="13.86328125" style="21" bestFit="1" customWidth="1"/>
    <col min="2571" max="2571" width="14.86328125" style="21" bestFit="1" customWidth="1"/>
    <col min="2572" max="2572" width="12.1328125" style="21" bestFit="1" customWidth="1"/>
    <col min="2573" max="2573" width="12.3984375" style="21" bestFit="1" customWidth="1"/>
    <col min="2574" max="2575" width="13.86328125" style="21" bestFit="1" customWidth="1"/>
    <col min="2576" max="2576" width="14.86328125" style="21" bestFit="1" customWidth="1"/>
    <col min="2577" max="2815" width="9.06640625" style="21"/>
    <col min="2816" max="2816" width="15.3984375" style="21" bestFit="1" customWidth="1"/>
    <col min="2817" max="2817" width="11.1328125" style="21" bestFit="1" customWidth="1"/>
    <col min="2818" max="2818" width="14.59765625" style="21" bestFit="1" customWidth="1"/>
    <col min="2819" max="2819" width="17.3984375" style="21" bestFit="1" customWidth="1"/>
    <col min="2820" max="2820" width="17.59765625" style="21" bestFit="1" customWidth="1"/>
    <col min="2821" max="2821" width="14.73046875" style="21" bestFit="1" customWidth="1"/>
    <col min="2822" max="2822" width="14.3984375" style="21" bestFit="1" customWidth="1"/>
    <col min="2823" max="2823" width="12.1328125" style="21" bestFit="1" customWidth="1"/>
    <col min="2824" max="2824" width="12.3984375" style="21" bestFit="1" customWidth="1"/>
    <col min="2825" max="2826" width="13.86328125" style="21" bestFit="1" customWidth="1"/>
    <col min="2827" max="2827" width="14.86328125" style="21" bestFit="1" customWidth="1"/>
    <col min="2828" max="2828" width="12.1328125" style="21" bestFit="1" customWidth="1"/>
    <col min="2829" max="2829" width="12.3984375" style="21" bestFit="1" customWidth="1"/>
    <col min="2830" max="2831" width="13.86328125" style="21" bestFit="1" customWidth="1"/>
    <col min="2832" max="2832" width="14.86328125" style="21" bestFit="1" customWidth="1"/>
    <col min="2833" max="3071" width="9.06640625" style="21"/>
    <col min="3072" max="3072" width="15.3984375" style="21" bestFit="1" customWidth="1"/>
    <col min="3073" max="3073" width="11.1328125" style="21" bestFit="1" customWidth="1"/>
    <col min="3074" max="3074" width="14.59765625" style="21" bestFit="1" customWidth="1"/>
    <col min="3075" max="3075" width="17.3984375" style="21" bestFit="1" customWidth="1"/>
    <col min="3076" max="3076" width="17.59765625" style="21" bestFit="1" customWidth="1"/>
    <col min="3077" max="3077" width="14.73046875" style="21" bestFit="1" customWidth="1"/>
    <col min="3078" max="3078" width="14.3984375" style="21" bestFit="1" customWidth="1"/>
    <col min="3079" max="3079" width="12.1328125" style="21" bestFit="1" customWidth="1"/>
    <col min="3080" max="3080" width="12.3984375" style="21" bestFit="1" customWidth="1"/>
    <col min="3081" max="3082" width="13.86328125" style="21" bestFit="1" customWidth="1"/>
    <col min="3083" max="3083" width="14.86328125" style="21" bestFit="1" customWidth="1"/>
    <col min="3084" max="3084" width="12.1328125" style="21" bestFit="1" customWidth="1"/>
    <col min="3085" max="3085" width="12.3984375" style="21" bestFit="1" customWidth="1"/>
    <col min="3086" max="3087" width="13.86328125" style="21" bestFit="1" customWidth="1"/>
    <col min="3088" max="3088" width="14.86328125" style="21" bestFit="1" customWidth="1"/>
    <col min="3089" max="3327" width="9.06640625" style="21"/>
    <col min="3328" max="3328" width="15.3984375" style="21" bestFit="1" customWidth="1"/>
    <col min="3329" max="3329" width="11.1328125" style="21" bestFit="1" customWidth="1"/>
    <col min="3330" max="3330" width="14.59765625" style="21" bestFit="1" customWidth="1"/>
    <col min="3331" max="3331" width="17.3984375" style="21" bestFit="1" customWidth="1"/>
    <col min="3332" max="3332" width="17.59765625" style="21" bestFit="1" customWidth="1"/>
    <col min="3333" max="3333" width="14.73046875" style="21" bestFit="1" customWidth="1"/>
    <col min="3334" max="3334" width="14.3984375" style="21" bestFit="1" customWidth="1"/>
    <col min="3335" max="3335" width="12.1328125" style="21" bestFit="1" customWidth="1"/>
    <col min="3336" max="3336" width="12.3984375" style="21" bestFit="1" customWidth="1"/>
    <col min="3337" max="3338" width="13.86328125" style="21" bestFit="1" customWidth="1"/>
    <col min="3339" max="3339" width="14.86328125" style="21" bestFit="1" customWidth="1"/>
    <col min="3340" max="3340" width="12.1328125" style="21" bestFit="1" customWidth="1"/>
    <col min="3341" max="3341" width="12.3984375" style="21" bestFit="1" customWidth="1"/>
    <col min="3342" max="3343" width="13.86328125" style="21" bestFit="1" customWidth="1"/>
    <col min="3344" max="3344" width="14.86328125" style="21" bestFit="1" customWidth="1"/>
    <col min="3345" max="3583" width="9.06640625" style="21"/>
    <col min="3584" max="3584" width="15.3984375" style="21" bestFit="1" customWidth="1"/>
    <col min="3585" max="3585" width="11.1328125" style="21" bestFit="1" customWidth="1"/>
    <col min="3586" max="3586" width="14.59765625" style="21" bestFit="1" customWidth="1"/>
    <col min="3587" max="3587" width="17.3984375" style="21" bestFit="1" customWidth="1"/>
    <col min="3588" max="3588" width="17.59765625" style="21" bestFit="1" customWidth="1"/>
    <col min="3589" max="3589" width="14.73046875" style="21" bestFit="1" customWidth="1"/>
    <col min="3590" max="3590" width="14.3984375" style="21" bestFit="1" customWidth="1"/>
    <col min="3591" max="3591" width="12.1328125" style="21" bestFit="1" customWidth="1"/>
    <col min="3592" max="3592" width="12.3984375" style="21" bestFit="1" customWidth="1"/>
    <col min="3593" max="3594" width="13.86328125" style="21" bestFit="1" customWidth="1"/>
    <col min="3595" max="3595" width="14.86328125" style="21" bestFit="1" customWidth="1"/>
    <col min="3596" max="3596" width="12.1328125" style="21" bestFit="1" customWidth="1"/>
    <col min="3597" max="3597" width="12.3984375" style="21" bestFit="1" customWidth="1"/>
    <col min="3598" max="3599" width="13.86328125" style="21" bestFit="1" customWidth="1"/>
    <col min="3600" max="3600" width="14.86328125" style="21" bestFit="1" customWidth="1"/>
    <col min="3601" max="3839" width="9.06640625" style="21"/>
    <col min="3840" max="3840" width="15.3984375" style="21" bestFit="1" customWidth="1"/>
    <col min="3841" max="3841" width="11.1328125" style="21" bestFit="1" customWidth="1"/>
    <col min="3842" max="3842" width="14.59765625" style="21" bestFit="1" customWidth="1"/>
    <col min="3843" max="3843" width="17.3984375" style="21" bestFit="1" customWidth="1"/>
    <col min="3844" max="3844" width="17.59765625" style="21" bestFit="1" customWidth="1"/>
    <col min="3845" max="3845" width="14.73046875" style="21" bestFit="1" customWidth="1"/>
    <col min="3846" max="3846" width="14.3984375" style="21" bestFit="1" customWidth="1"/>
    <col min="3847" max="3847" width="12.1328125" style="21" bestFit="1" customWidth="1"/>
    <col min="3848" max="3848" width="12.3984375" style="21" bestFit="1" customWidth="1"/>
    <col min="3849" max="3850" width="13.86328125" style="21" bestFit="1" customWidth="1"/>
    <col min="3851" max="3851" width="14.86328125" style="21" bestFit="1" customWidth="1"/>
    <col min="3852" max="3852" width="12.1328125" style="21" bestFit="1" customWidth="1"/>
    <col min="3853" max="3853" width="12.3984375" style="21" bestFit="1" customWidth="1"/>
    <col min="3854" max="3855" width="13.86328125" style="21" bestFit="1" customWidth="1"/>
    <col min="3856" max="3856" width="14.86328125" style="21" bestFit="1" customWidth="1"/>
    <col min="3857" max="4095" width="9.06640625" style="21"/>
    <col min="4096" max="4096" width="15.3984375" style="21" bestFit="1" customWidth="1"/>
    <col min="4097" max="4097" width="11.1328125" style="21" bestFit="1" customWidth="1"/>
    <col min="4098" max="4098" width="14.59765625" style="21" bestFit="1" customWidth="1"/>
    <col min="4099" max="4099" width="17.3984375" style="21" bestFit="1" customWidth="1"/>
    <col min="4100" max="4100" width="17.59765625" style="21" bestFit="1" customWidth="1"/>
    <col min="4101" max="4101" width="14.73046875" style="21" bestFit="1" customWidth="1"/>
    <col min="4102" max="4102" width="14.3984375" style="21" bestFit="1" customWidth="1"/>
    <col min="4103" max="4103" width="12.1328125" style="21" bestFit="1" customWidth="1"/>
    <col min="4104" max="4104" width="12.3984375" style="21" bestFit="1" customWidth="1"/>
    <col min="4105" max="4106" width="13.86328125" style="21" bestFit="1" customWidth="1"/>
    <col min="4107" max="4107" width="14.86328125" style="21" bestFit="1" customWidth="1"/>
    <col min="4108" max="4108" width="12.1328125" style="21" bestFit="1" customWidth="1"/>
    <col min="4109" max="4109" width="12.3984375" style="21" bestFit="1" customWidth="1"/>
    <col min="4110" max="4111" width="13.86328125" style="21" bestFit="1" customWidth="1"/>
    <col min="4112" max="4112" width="14.86328125" style="21" bestFit="1" customWidth="1"/>
    <col min="4113" max="4351" width="9.06640625" style="21"/>
    <col min="4352" max="4352" width="15.3984375" style="21" bestFit="1" customWidth="1"/>
    <col min="4353" max="4353" width="11.1328125" style="21" bestFit="1" customWidth="1"/>
    <col min="4354" max="4354" width="14.59765625" style="21" bestFit="1" customWidth="1"/>
    <col min="4355" max="4355" width="17.3984375" style="21" bestFit="1" customWidth="1"/>
    <col min="4356" max="4356" width="17.59765625" style="21" bestFit="1" customWidth="1"/>
    <col min="4357" max="4357" width="14.73046875" style="21" bestFit="1" customWidth="1"/>
    <col min="4358" max="4358" width="14.3984375" style="21" bestFit="1" customWidth="1"/>
    <col min="4359" max="4359" width="12.1328125" style="21" bestFit="1" customWidth="1"/>
    <col min="4360" max="4360" width="12.3984375" style="21" bestFit="1" customWidth="1"/>
    <col min="4361" max="4362" width="13.86328125" style="21" bestFit="1" customWidth="1"/>
    <col min="4363" max="4363" width="14.86328125" style="21" bestFit="1" customWidth="1"/>
    <col min="4364" max="4364" width="12.1328125" style="21" bestFit="1" customWidth="1"/>
    <col min="4365" max="4365" width="12.3984375" style="21" bestFit="1" customWidth="1"/>
    <col min="4366" max="4367" width="13.86328125" style="21" bestFit="1" customWidth="1"/>
    <col min="4368" max="4368" width="14.86328125" style="21" bestFit="1" customWidth="1"/>
    <col min="4369" max="4607" width="9.06640625" style="21"/>
    <col min="4608" max="4608" width="15.3984375" style="21" bestFit="1" customWidth="1"/>
    <col min="4609" max="4609" width="11.1328125" style="21" bestFit="1" customWidth="1"/>
    <col min="4610" max="4610" width="14.59765625" style="21" bestFit="1" customWidth="1"/>
    <col min="4611" max="4611" width="17.3984375" style="21" bestFit="1" customWidth="1"/>
    <col min="4612" max="4612" width="17.59765625" style="21" bestFit="1" customWidth="1"/>
    <col min="4613" max="4613" width="14.73046875" style="21" bestFit="1" customWidth="1"/>
    <col min="4614" max="4614" width="14.3984375" style="21" bestFit="1" customWidth="1"/>
    <col min="4615" max="4615" width="12.1328125" style="21" bestFit="1" customWidth="1"/>
    <col min="4616" max="4616" width="12.3984375" style="21" bestFit="1" customWidth="1"/>
    <col min="4617" max="4618" width="13.86328125" style="21" bestFit="1" customWidth="1"/>
    <col min="4619" max="4619" width="14.86328125" style="21" bestFit="1" customWidth="1"/>
    <col min="4620" max="4620" width="12.1328125" style="21" bestFit="1" customWidth="1"/>
    <col min="4621" max="4621" width="12.3984375" style="21" bestFit="1" customWidth="1"/>
    <col min="4622" max="4623" width="13.86328125" style="21" bestFit="1" customWidth="1"/>
    <col min="4624" max="4624" width="14.86328125" style="21" bestFit="1" customWidth="1"/>
    <col min="4625" max="4863" width="9.06640625" style="21"/>
    <col min="4864" max="4864" width="15.3984375" style="21" bestFit="1" customWidth="1"/>
    <col min="4865" max="4865" width="11.1328125" style="21" bestFit="1" customWidth="1"/>
    <col min="4866" max="4866" width="14.59765625" style="21" bestFit="1" customWidth="1"/>
    <col min="4867" max="4867" width="17.3984375" style="21" bestFit="1" customWidth="1"/>
    <col min="4868" max="4868" width="17.59765625" style="21" bestFit="1" customWidth="1"/>
    <col min="4869" max="4869" width="14.73046875" style="21" bestFit="1" customWidth="1"/>
    <col min="4870" max="4870" width="14.3984375" style="21" bestFit="1" customWidth="1"/>
    <col min="4871" max="4871" width="12.1328125" style="21" bestFit="1" customWidth="1"/>
    <col min="4872" max="4872" width="12.3984375" style="21" bestFit="1" customWidth="1"/>
    <col min="4873" max="4874" width="13.86328125" style="21" bestFit="1" customWidth="1"/>
    <col min="4875" max="4875" width="14.86328125" style="21" bestFit="1" customWidth="1"/>
    <col min="4876" max="4876" width="12.1328125" style="21" bestFit="1" customWidth="1"/>
    <col min="4877" max="4877" width="12.3984375" style="21" bestFit="1" customWidth="1"/>
    <col min="4878" max="4879" width="13.86328125" style="21" bestFit="1" customWidth="1"/>
    <col min="4880" max="4880" width="14.86328125" style="21" bestFit="1" customWidth="1"/>
    <col min="4881" max="5119" width="9.06640625" style="21"/>
    <col min="5120" max="5120" width="15.3984375" style="21" bestFit="1" customWidth="1"/>
    <col min="5121" max="5121" width="11.1328125" style="21" bestFit="1" customWidth="1"/>
    <col min="5122" max="5122" width="14.59765625" style="21" bestFit="1" customWidth="1"/>
    <col min="5123" max="5123" width="17.3984375" style="21" bestFit="1" customWidth="1"/>
    <col min="5124" max="5124" width="17.59765625" style="21" bestFit="1" customWidth="1"/>
    <col min="5125" max="5125" width="14.73046875" style="21" bestFit="1" customWidth="1"/>
    <col min="5126" max="5126" width="14.3984375" style="21" bestFit="1" customWidth="1"/>
    <col min="5127" max="5127" width="12.1328125" style="21" bestFit="1" customWidth="1"/>
    <col min="5128" max="5128" width="12.3984375" style="21" bestFit="1" customWidth="1"/>
    <col min="5129" max="5130" width="13.86328125" style="21" bestFit="1" customWidth="1"/>
    <col min="5131" max="5131" width="14.86328125" style="21" bestFit="1" customWidth="1"/>
    <col min="5132" max="5132" width="12.1328125" style="21" bestFit="1" customWidth="1"/>
    <col min="5133" max="5133" width="12.3984375" style="21" bestFit="1" customWidth="1"/>
    <col min="5134" max="5135" width="13.86328125" style="21" bestFit="1" customWidth="1"/>
    <col min="5136" max="5136" width="14.86328125" style="21" bestFit="1" customWidth="1"/>
    <col min="5137" max="5375" width="9.06640625" style="21"/>
    <col min="5376" max="5376" width="15.3984375" style="21" bestFit="1" customWidth="1"/>
    <col min="5377" max="5377" width="11.1328125" style="21" bestFit="1" customWidth="1"/>
    <col min="5378" max="5378" width="14.59765625" style="21" bestFit="1" customWidth="1"/>
    <col min="5379" max="5379" width="17.3984375" style="21" bestFit="1" customWidth="1"/>
    <col min="5380" max="5380" width="17.59765625" style="21" bestFit="1" customWidth="1"/>
    <col min="5381" max="5381" width="14.73046875" style="21" bestFit="1" customWidth="1"/>
    <col min="5382" max="5382" width="14.3984375" style="21" bestFit="1" customWidth="1"/>
    <col min="5383" max="5383" width="12.1328125" style="21" bestFit="1" customWidth="1"/>
    <col min="5384" max="5384" width="12.3984375" style="21" bestFit="1" customWidth="1"/>
    <col min="5385" max="5386" width="13.86328125" style="21" bestFit="1" customWidth="1"/>
    <col min="5387" max="5387" width="14.86328125" style="21" bestFit="1" customWidth="1"/>
    <col min="5388" max="5388" width="12.1328125" style="21" bestFit="1" customWidth="1"/>
    <col min="5389" max="5389" width="12.3984375" style="21" bestFit="1" customWidth="1"/>
    <col min="5390" max="5391" width="13.86328125" style="21" bestFit="1" customWidth="1"/>
    <col min="5392" max="5392" width="14.86328125" style="21" bestFit="1" customWidth="1"/>
    <col min="5393" max="5631" width="9.06640625" style="21"/>
    <col min="5632" max="5632" width="15.3984375" style="21" bestFit="1" customWidth="1"/>
    <col min="5633" max="5633" width="11.1328125" style="21" bestFit="1" customWidth="1"/>
    <col min="5634" max="5634" width="14.59765625" style="21" bestFit="1" customWidth="1"/>
    <col min="5635" max="5635" width="17.3984375" style="21" bestFit="1" customWidth="1"/>
    <col min="5636" max="5636" width="17.59765625" style="21" bestFit="1" customWidth="1"/>
    <col min="5637" max="5637" width="14.73046875" style="21" bestFit="1" customWidth="1"/>
    <col min="5638" max="5638" width="14.3984375" style="21" bestFit="1" customWidth="1"/>
    <col min="5639" max="5639" width="12.1328125" style="21" bestFit="1" customWidth="1"/>
    <col min="5640" max="5640" width="12.3984375" style="21" bestFit="1" customWidth="1"/>
    <col min="5641" max="5642" width="13.86328125" style="21" bestFit="1" customWidth="1"/>
    <col min="5643" max="5643" width="14.86328125" style="21" bestFit="1" customWidth="1"/>
    <col min="5644" max="5644" width="12.1328125" style="21" bestFit="1" customWidth="1"/>
    <col min="5645" max="5645" width="12.3984375" style="21" bestFit="1" customWidth="1"/>
    <col min="5646" max="5647" width="13.86328125" style="21" bestFit="1" customWidth="1"/>
    <col min="5648" max="5648" width="14.86328125" style="21" bestFit="1" customWidth="1"/>
    <col min="5649" max="5887" width="9.06640625" style="21"/>
    <col min="5888" max="5888" width="15.3984375" style="21" bestFit="1" customWidth="1"/>
    <col min="5889" max="5889" width="11.1328125" style="21" bestFit="1" customWidth="1"/>
    <col min="5890" max="5890" width="14.59765625" style="21" bestFit="1" customWidth="1"/>
    <col min="5891" max="5891" width="17.3984375" style="21" bestFit="1" customWidth="1"/>
    <col min="5892" max="5892" width="17.59765625" style="21" bestFit="1" customWidth="1"/>
    <col min="5893" max="5893" width="14.73046875" style="21" bestFit="1" customWidth="1"/>
    <col min="5894" max="5894" width="14.3984375" style="21" bestFit="1" customWidth="1"/>
    <col min="5895" max="5895" width="12.1328125" style="21" bestFit="1" customWidth="1"/>
    <col min="5896" max="5896" width="12.3984375" style="21" bestFit="1" customWidth="1"/>
    <col min="5897" max="5898" width="13.86328125" style="21" bestFit="1" customWidth="1"/>
    <col min="5899" max="5899" width="14.86328125" style="21" bestFit="1" customWidth="1"/>
    <col min="5900" max="5900" width="12.1328125" style="21" bestFit="1" customWidth="1"/>
    <col min="5901" max="5901" width="12.3984375" style="21" bestFit="1" customWidth="1"/>
    <col min="5902" max="5903" width="13.86328125" style="21" bestFit="1" customWidth="1"/>
    <col min="5904" max="5904" width="14.86328125" style="21" bestFit="1" customWidth="1"/>
    <col min="5905" max="6143" width="9.06640625" style="21"/>
    <col min="6144" max="6144" width="15.3984375" style="21" bestFit="1" customWidth="1"/>
    <col min="6145" max="6145" width="11.1328125" style="21" bestFit="1" customWidth="1"/>
    <col min="6146" max="6146" width="14.59765625" style="21" bestFit="1" customWidth="1"/>
    <col min="6147" max="6147" width="17.3984375" style="21" bestFit="1" customWidth="1"/>
    <col min="6148" max="6148" width="17.59765625" style="21" bestFit="1" customWidth="1"/>
    <col min="6149" max="6149" width="14.73046875" style="21" bestFit="1" customWidth="1"/>
    <col min="6150" max="6150" width="14.3984375" style="21" bestFit="1" customWidth="1"/>
    <col min="6151" max="6151" width="12.1328125" style="21" bestFit="1" customWidth="1"/>
    <col min="6152" max="6152" width="12.3984375" style="21" bestFit="1" customWidth="1"/>
    <col min="6153" max="6154" width="13.86328125" style="21" bestFit="1" customWidth="1"/>
    <col min="6155" max="6155" width="14.86328125" style="21" bestFit="1" customWidth="1"/>
    <col min="6156" max="6156" width="12.1328125" style="21" bestFit="1" customWidth="1"/>
    <col min="6157" max="6157" width="12.3984375" style="21" bestFit="1" customWidth="1"/>
    <col min="6158" max="6159" width="13.86328125" style="21" bestFit="1" customWidth="1"/>
    <col min="6160" max="6160" width="14.86328125" style="21" bestFit="1" customWidth="1"/>
    <col min="6161" max="6399" width="9.06640625" style="21"/>
    <col min="6400" max="6400" width="15.3984375" style="21" bestFit="1" customWidth="1"/>
    <col min="6401" max="6401" width="11.1328125" style="21" bestFit="1" customWidth="1"/>
    <col min="6402" max="6402" width="14.59765625" style="21" bestFit="1" customWidth="1"/>
    <col min="6403" max="6403" width="17.3984375" style="21" bestFit="1" customWidth="1"/>
    <col min="6404" max="6404" width="17.59765625" style="21" bestFit="1" customWidth="1"/>
    <col min="6405" max="6405" width="14.73046875" style="21" bestFit="1" customWidth="1"/>
    <col min="6406" max="6406" width="14.3984375" style="21" bestFit="1" customWidth="1"/>
    <col min="6407" max="6407" width="12.1328125" style="21" bestFit="1" customWidth="1"/>
    <col min="6408" max="6408" width="12.3984375" style="21" bestFit="1" customWidth="1"/>
    <col min="6409" max="6410" width="13.86328125" style="21" bestFit="1" customWidth="1"/>
    <col min="6411" max="6411" width="14.86328125" style="21" bestFit="1" customWidth="1"/>
    <col min="6412" max="6412" width="12.1328125" style="21" bestFit="1" customWidth="1"/>
    <col min="6413" max="6413" width="12.3984375" style="21" bestFit="1" customWidth="1"/>
    <col min="6414" max="6415" width="13.86328125" style="21" bestFit="1" customWidth="1"/>
    <col min="6416" max="6416" width="14.86328125" style="21" bestFit="1" customWidth="1"/>
    <col min="6417" max="6655" width="9.06640625" style="21"/>
    <col min="6656" max="6656" width="15.3984375" style="21" bestFit="1" customWidth="1"/>
    <col min="6657" max="6657" width="11.1328125" style="21" bestFit="1" customWidth="1"/>
    <col min="6658" max="6658" width="14.59765625" style="21" bestFit="1" customWidth="1"/>
    <col min="6659" max="6659" width="17.3984375" style="21" bestFit="1" customWidth="1"/>
    <col min="6660" max="6660" width="17.59765625" style="21" bestFit="1" customWidth="1"/>
    <col min="6661" max="6661" width="14.73046875" style="21" bestFit="1" customWidth="1"/>
    <col min="6662" max="6662" width="14.3984375" style="21" bestFit="1" customWidth="1"/>
    <col min="6663" max="6663" width="12.1328125" style="21" bestFit="1" customWidth="1"/>
    <col min="6664" max="6664" width="12.3984375" style="21" bestFit="1" customWidth="1"/>
    <col min="6665" max="6666" width="13.86328125" style="21" bestFit="1" customWidth="1"/>
    <col min="6667" max="6667" width="14.86328125" style="21" bestFit="1" customWidth="1"/>
    <col min="6668" max="6668" width="12.1328125" style="21" bestFit="1" customWidth="1"/>
    <col min="6669" max="6669" width="12.3984375" style="21" bestFit="1" customWidth="1"/>
    <col min="6670" max="6671" width="13.86328125" style="21" bestFit="1" customWidth="1"/>
    <col min="6672" max="6672" width="14.86328125" style="21" bestFit="1" customWidth="1"/>
    <col min="6673" max="6911" width="9.06640625" style="21"/>
    <col min="6912" max="6912" width="15.3984375" style="21" bestFit="1" customWidth="1"/>
    <col min="6913" max="6913" width="11.1328125" style="21" bestFit="1" customWidth="1"/>
    <col min="6914" max="6914" width="14.59765625" style="21" bestFit="1" customWidth="1"/>
    <col min="6915" max="6915" width="17.3984375" style="21" bestFit="1" customWidth="1"/>
    <col min="6916" max="6916" width="17.59765625" style="21" bestFit="1" customWidth="1"/>
    <col min="6917" max="6917" width="14.73046875" style="21" bestFit="1" customWidth="1"/>
    <col min="6918" max="6918" width="14.3984375" style="21" bestFit="1" customWidth="1"/>
    <col min="6919" max="6919" width="12.1328125" style="21" bestFit="1" customWidth="1"/>
    <col min="6920" max="6920" width="12.3984375" style="21" bestFit="1" customWidth="1"/>
    <col min="6921" max="6922" width="13.86328125" style="21" bestFit="1" customWidth="1"/>
    <col min="6923" max="6923" width="14.86328125" style="21" bestFit="1" customWidth="1"/>
    <col min="6924" max="6924" width="12.1328125" style="21" bestFit="1" customWidth="1"/>
    <col min="6925" max="6925" width="12.3984375" style="21" bestFit="1" customWidth="1"/>
    <col min="6926" max="6927" width="13.86328125" style="21" bestFit="1" customWidth="1"/>
    <col min="6928" max="6928" width="14.86328125" style="21" bestFit="1" customWidth="1"/>
    <col min="6929" max="7167" width="9.06640625" style="21"/>
    <col min="7168" max="7168" width="15.3984375" style="21" bestFit="1" customWidth="1"/>
    <col min="7169" max="7169" width="11.1328125" style="21" bestFit="1" customWidth="1"/>
    <col min="7170" max="7170" width="14.59765625" style="21" bestFit="1" customWidth="1"/>
    <col min="7171" max="7171" width="17.3984375" style="21" bestFit="1" customWidth="1"/>
    <col min="7172" max="7172" width="17.59765625" style="21" bestFit="1" customWidth="1"/>
    <col min="7173" max="7173" width="14.73046875" style="21" bestFit="1" customWidth="1"/>
    <col min="7174" max="7174" width="14.3984375" style="21" bestFit="1" customWidth="1"/>
    <col min="7175" max="7175" width="12.1328125" style="21" bestFit="1" customWidth="1"/>
    <col min="7176" max="7176" width="12.3984375" style="21" bestFit="1" customWidth="1"/>
    <col min="7177" max="7178" width="13.86328125" style="21" bestFit="1" customWidth="1"/>
    <col min="7179" max="7179" width="14.86328125" style="21" bestFit="1" customWidth="1"/>
    <col min="7180" max="7180" width="12.1328125" style="21" bestFit="1" customWidth="1"/>
    <col min="7181" max="7181" width="12.3984375" style="21" bestFit="1" customWidth="1"/>
    <col min="7182" max="7183" width="13.86328125" style="21" bestFit="1" customWidth="1"/>
    <col min="7184" max="7184" width="14.86328125" style="21" bestFit="1" customWidth="1"/>
    <col min="7185" max="7423" width="9.06640625" style="21"/>
    <col min="7424" max="7424" width="15.3984375" style="21" bestFit="1" customWidth="1"/>
    <col min="7425" max="7425" width="11.1328125" style="21" bestFit="1" customWidth="1"/>
    <col min="7426" max="7426" width="14.59765625" style="21" bestFit="1" customWidth="1"/>
    <col min="7427" max="7427" width="17.3984375" style="21" bestFit="1" customWidth="1"/>
    <col min="7428" max="7428" width="17.59765625" style="21" bestFit="1" customWidth="1"/>
    <col min="7429" max="7429" width="14.73046875" style="21" bestFit="1" customWidth="1"/>
    <col min="7430" max="7430" width="14.3984375" style="21" bestFit="1" customWidth="1"/>
    <col min="7431" max="7431" width="12.1328125" style="21" bestFit="1" customWidth="1"/>
    <col min="7432" max="7432" width="12.3984375" style="21" bestFit="1" customWidth="1"/>
    <col min="7433" max="7434" width="13.86328125" style="21" bestFit="1" customWidth="1"/>
    <col min="7435" max="7435" width="14.86328125" style="21" bestFit="1" customWidth="1"/>
    <col min="7436" max="7436" width="12.1328125" style="21" bestFit="1" customWidth="1"/>
    <col min="7437" max="7437" width="12.3984375" style="21" bestFit="1" customWidth="1"/>
    <col min="7438" max="7439" width="13.86328125" style="21" bestFit="1" customWidth="1"/>
    <col min="7440" max="7440" width="14.86328125" style="21" bestFit="1" customWidth="1"/>
    <col min="7441" max="7679" width="9.06640625" style="21"/>
    <col min="7680" max="7680" width="15.3984375" style="21" bestFit="1" customWidth="1"/>
    <col min="7681" max="7681" width="11.1328125" style="21" bestFit="1" customWidth="1"/>
    <col min="7682" max="7682" width="14.59765625" style="21" bestFit="1" customWidth="1"/>
    <col min="7683" max="7683" width="17.3984375" style="21" bestFit="1" customWidth="1"/>
    <col min="7684" max="7684" width="17.59765625" style="21" bestFit="1" customWidth="1"/>
    <col min="7685" max="7685" width="14.73046875" style="21" bestFit="1" customWidth="1"/>
    <col min="7686" max="7686" width="14.3984375" style="21" bestFit="1" customWidth="1"/>
    <col min="7687" max="7687" width="12.1328125" style="21" bestFit="1" customWidth="1"/>
    <col min="7688" max="7688" width="12.3984375" style="21" bestFit="1" customWidth="1"/>
    <col min="7689" max="7690" width="13.86328125" style="21" bestFit="1" customWidth="1"/>
    <col min="7691" max="7691" width="14.86328125" style="21" bestFit="1" customWidth="1"/>
    <col min="7692" max="7692" width="12.1328125" style="21" bestFit="1" customWidth="1"/>
    <col min="7693" max="7693" width="12.3984375" style="21" bestFit="1" customWidth="1"/>
    <col min="7694" max="7695" width="13.86328125" style="21" bestFit="1" customWidth="1"/>
    <col min="7696" max="7696" width="14.86328125" style="21" bestFit="1" customWidth="1"/>
    <col min="7697" max="7935" width="9.06640625" style="21"/>
    <col min="7936" max="7936" width="15.3984375" style="21" bestFit="1" customWidth="1"/>
    <col min="7937" max="7937" width="11.1328125" style="21" bestFit="1" customWidth="1"/>
    <col min="7938" max="7938" width="14.59765625" style="21" bestFit="1" customWidth="1"/>
    <col min="7939" max="7939" width="17.3984375" style="21" bestFit="1" customWidth="1"/>
    <col min="7940" max="7940" width="17.59765625" style="21" bestFit="1" customWidth="1"/>
    <col min="7941" max="7941" width="14.73046875" style="21" bestFit="1" customWidth="1"/>
    <col min="7942" max="7942" width="14.3984375" style="21" bestFit="1" customWidth="1"/>
    <col min="7943" max="7943" width="12.1328125" style="21" bestFit="1" customWidth="1"/>
    <col min="7944" max="7944" width="12.3984375" style="21" bestFit="1" customWidth="1"/>
    <col min="7945" max="7946" width="13.86328125" style="21" bestFit="1" customWidth="1"/>
    <col min="7947" max="7947" width="14.86328125" style="21" bestFit="1" customWidth="1"/>
    <col min="7948" max="7948" width="12.1328125" style="21" bestFit="1" customWidth="1"/>
    <col min="7949" max="7949" width="12.3984375" style="21" bestFit="1" customWidth="1"/>
    <col min="7950" max="7951" width="13.86328125" style="21" bestFit="1" customWidth="1"/>
    <col min="7952" max="7952" width="14.86328125" style="21" bestFit="1" customWidth="1"/>
    <col min="7953" max="8191" width="9.06640625" style="21"/>
    <col min="8192" max="8192" width="15.3984375" style="21" bestFit="1" customWidth="1"/>
    <col min="8193" max="8193" width="11.1328125" style="21" bestFit="1" customWidth="1"/>
    <col min="8194" max="8194" width="14.59765625" style="21" bestFit="1" customWidth="1"/>
    <col min="8195" max="8195" width="17.3984375" style="21" bestFit="1" customWidth="1"/>
    <col min="8196" max="8196" width="17.59765625" style="21" bestFit="1" customWidth="1"/>
    <col min="8197" max="8197" width="14.73046875" style="21" bestFit="1" customWidth="1"/>
    <col min="8198" max="8198" width="14.3984375" style="21" bestFit="1" customWidth="1"/>
    <col min="8199" max="8199" width="12.1328125" style="21" bestFit="1" customWidth="1"/>
    <col min="8200" max="8200" width="12.3984375" style="21" bestFit="1" customWidth="1"/>
    <col min="8201" max="8202" width="13.86328125" style="21" bestFit="1" customWidth="1"/>
    <col min="8203" max="8203" width="14.86328125" style="21" bestFit="1" customWidth="1"/>
    <col min="8204" max="8204" width="12.1328125" style="21" bestFit="1" customWidth="1"/>
    <col min="8205" max="8205" width="12.3984375" style="21" bestFit="1" customWidth="1"/>
    <col min="8206" max="8207" width="13.86328125" style="21" bestFit="1" customWidth="1"/>
    <col min="8208" max="8208" width="14.86328125" style="21" bestFit="1" customWidth="1"/>
    <col min="8209" max="8447" width="9.06640625" style="21"/>
    <col min="8448" max="8448" width="15.3984375" style="21" bestFit="1" customWidth="1"/>
    <col min="8449" max="8449" width="11.1328125" style="21" bestFit="1" customWidth="1"/>
    <col min="8450" max="8450" width="14.59765625" style="21" bestFit="1" customWidth="1"/>
    <col min="8451" max="8451" width="17.3984375" style="21" bestFit="1" customWidth="1"/>
    <col min="8452" max="8452" width="17.59765625" style="21" bestFit="1" customWidth="1"/>
    <col min="8453" max="8453" width="14.73046875" style="21" bestFit="1" customWidth="1"/>
    <col min="8454" max="8454" width="14.3984375" style="21" bestFit="1" customWidth="1"/>
    <col min="8455" max="8455" width="12.1328125" style="21" bestFit="1" customWidth="1"/>
    <col min="8456" max="8456" width="12.3984375" style="21" bestFit="1" customWidth="1"/>
    <col min="8457" max="8458" width="13.86328125" style="21" bestFit="1" customWidth="1"/>
    <col min="8459" max="8459" width="14.86328125" style="21" bestFit="1" customWidth="1"/>
    <col min="8460" max="8460" width="12.1328125" style="21" bestFit="1" customWidth="1"/>
    <col min="8461" max="8461" width="12.3984375" style="21" bestFit="1" customWidth="1"/>
    <col min="8462" max="8463" width="13.86328125" style="21" bestFit="1" customWidth="1"/>
    <col min="8464" max="8464" width="14.86328125" style="21" bestFit="1" customWidth="1"/>
    <col min="8465" max="8703" width="9.06640625" style="21"/>
    <col min="8704" max="8704" width="15.3984375" style="21" bestFit="1" customWidth="1"/>
    <col min="8705" max="8705" width="11.1328125" style="21" bestFit="1" customWidth="1"/>
    <col min="8706" max="8706" width="14.59765625" style="21" bestFit="1" customWidth="1"/>
    <col min="8707" max="8707" width="17.3984375" style="21" bestFit="1" customWidth="1"/>
    <col min="8708" max="8708" width="17.59765625" style="21" bestFit="1" customWidth="1"/>
    <col min="8709" max="8709" width="14.73046875" style="21" bestFit="1" customWidth="1"/>
    <col min="8710" max="8710" width="14.3984375" style="21" bestFit="1" customWidth="1"/>
    <col min="8711" max="8711" width="12.1328125" style="21" bestFit="1" customWidth="1"/>
    <col min="8712" max="8712" width="12.3984375" style="21" bestFit="1" customWidth="1"/>
    <col min="8713" max="8714" width="13.86328125" style="21" bestFit="1" customWidth="1"/>
    <col min="8715" max="8715" width="14.86328125" style="21" bestFit="1" customWidth="1"/>
    <col min="8716" max="8716" width="12.1328125" style="21" bestFit="1" customWidth="1"/>
    <col min="8717" max="8717" width="12.3984375" style="21" bestFit="1" customWidth="1"/>
    <col min="8718" max="8719" width="13.86328125" style="21" bestFit="1" customWidth="1"/>
    <col min="8720" max="8720" width="14.86328125" style="21" bestFit="1" customWidth="1"/>
    <col min="8721" max="8959" width="9.06640625" style="21"/>
    <col min="8960" max="8960" width="15.3984375" style="21" bestFit="1" customWidth="1"/>
    <col min="8961" max="8961" width="11.1328125" style="21" bestFit="1" customWidth="1"/>
    <col min="8962" max="8962" width="14.59765625" style="21" bestFit="1" customWidth="1"/>
    <col min="8963" max="8963" width="17.3984375" style="21" bestFit="1" customWidth="1"/>
    <col min="8964" max="8964" width="17.59765625" style="21" bestFit="1" customWidth="1"/>
    <col min="8965" max="8965" width="14.73046875" style="21" bestFit="1" customWidth="1"/>
    <col min="8966" max="8966" width="14.3984375" style="21" bestFit="1" customWidth="1"/>
    <col min="8967" max="8967" width="12.1328125" style="21" bestFit="1" customWidth="1"/>
    <col min="8968" max="8968" width="12.3984375" style="21" bestFit="1" customWidth="1"/>
    <col min="8969" max="8970" width="13.86328125" style="21" bestFit="1" customWidth="1"/>
    <col min="8971" max="8971" width="14.86328125" style="21" bestFit="1" customWidth="1"/>
    <col min="8972" max="8972" width="12.1328125" style="21" bestFit="1" customWidth="1"/>
    <col min="8973" max="8973" width="12.3984375" style="21" bestFit="1" customWidth="1"/>
    <col min="8974" max="8975" width="13.86328125" style="21" bestFit="1" customWidth="1"/>
    <col min="8976" max="8976" width="14.86328125" style="21" bestFit="1" customWidth="1"/>
    <col min="8977" max="9215" width="9.06640625" style="21"/>
    <col min="9216" max="9216" width="15.3984375" style="21" bestFit="1" customWidth="1"/>
    <col min="9217" max="9217" width="11.1328125" style="21" bestFit="1" customWidth="1"/>
    <col min="9218" max="9218" width="14.59765625" style="21" bestFit="1" customWidth="1"/>
    <col min="9219" max="9219" width="17.3984375" style="21" bestFit="1" customWidth="1"/>
    <col min="9220" max="9220" width="17.59765625" style="21" bestFit="1" customWidth="1"/>
    <col min="9221" max="9221" width="14.73046875" style="21" bestFit="1" customWidth="1"/>
    <col min="9222" max="9222" width="14.3984375" style="21" bestFit="1" customWidth="1"/>
    <col min="9223" max="9223" width="12.1328125" style="21" bestFit="1" customWidth="1"/>
    <col min="9224" max="9224" width="12.3984375" style="21" bestFit="1" customWidth="1"/>
    <col min="9225" max="9226" width="13.86328125" style="21" bestFit="1" customWidth="1"/>
    <col min="9227" max="9227" width="14.86328125" style="21" bestFit="1" customWidth="1"/>
    <col min="9228" max="9228" width="12.1328125" style="21" bestFit="1" customWidth="1"/>
    <col min="9229" max="9229" width="12.3984375" style="21" bestFit="1" customWidth="1"/>
    <col min="9230" max="9231" width="13.86328125" style="21" bestFit="1" customWidth="1"/>
    <col min="9232" max="9232" width="14.86328125" style="21" bestFit="1" customWidth="1"/>
    <col min="9233" max="9471" width="9.06640625" style="21"/>
    <col min="9472" max="9472" width="15.3984375" style="21" bestFit="1" customWidth="1"/>
    <col min="9473" max="9473" width="11.1328125" style="21" bestFit="1" customWidth="1"/>
    <col min="9474" max="9474" width="14.59765625" style="21" bestFit="1" customWidth="1"/>
    <col min="9475" max="9475" width="17.3984375" style="21" bestFit="1" customWidth="1"/>
    <col min="9476" max="9476" width="17.59765625" style="21" bestFit="1" customWidth="1"/>
    <col min="9477" max="9477" width="14.73046875" style="21" bestFit="1" customWidth="1"/>
    <col min="9478" max="9478" width="14.3984375" style="21" bestFit="1" customWidth="1"/>
    <col min="9479" max="9479" width="12.1328125" style="21" bestFit="1" customWidth="1"/>
    <col min="9480" max="9480" width="12.3984375" style="21" bestFit="1" customWidth="1"/>
    <col min="9481" max="9482" width="13.86328125" style="21" bestFit="1" customWidth="1"/>
    <col min="9483" max="9483" width="14.86328125" style="21" bestFit="1" customWidth="1"/>
    <col min="9484" max="9484" width="12.1328125" style="21" bestFit="1" customWidth="1"/>
    <col min="9485" max="9485" width="12.3984375" style="21" bestFit="1" customWidth="1"/>
    <col min="9486" max="9487" width="13.86328125" style="21" bestFit="1" customWidth="1"/>
    <col min="9488" max="9488" width="14.86328125" style="21" bestFit="1" customWidth="1"/>
    <col min="9489" max="9727" width="9.06640625" style="21"/>
    <col min="9728" max="9728" width="15.3984375" style="21" bestFit="1" customWidth="1"/>
    <col min="9729" max="9729" width="11.1328125" style="21" bestFit="1" customWidth="1"/>
    <col min="9730" max="9730" width="14.59765625" style="21" bestFit="1" customWidth="1"/>
    <col min="9731" max="9731" width="17.3984375" style="21" bestFit="1" customWidth="1"/>
    <col min="9732" max="9732" width="17.59765625" style="21" bestFit="1" customWidth="1"/>
    <col min="9733" max="9733" width="14.73046875" style="21" bestFit="1" customWidth="1"/>
    <col min="9734" max="9734" width="14.3984375" style="21" bestFit="1" customWidth="1"/>
    <col min="9735" max="9735" width="12.1328125" style="21" bestFit="1" customWidth="1"/>
    <col min="9736" max="9736" width="12.3984375" style="21" bestFit="1" customWidth="1"/>
    <col min="9737" max="9738" width="13.86328125" style="21" bestFit="1" customWidth="1"/>
    <col min="9739" max="9739" width="14.86328125" style="21" bestFit="1" customWidth="1"/>
    <col min="9740" max="9740" width="12.1328125" style="21" bestFit="1" customWidth="1"/>
    <col min="9741" max="9741" width="12.3984375" style="21" bestFit="1" customWidth="1"/>
    <col min="9742" max="9743" width="13.86328125" style="21" bestFit="1" customWidth="1"/>
    <col min="9744" max="9744" width="14.86328125" style="21" bestFit="1" customWidth="1"/>
    <col min="9745" max="9983" width="9.06640625" style="21"/>
    <col min="9984" max="9984" width="15.3984375" style="21" bestFit="1" customWidth="1"/>
    <col min="9985" max="9985" width="11.1328125" style="21" bestFit="1" customWidth="1"/>
    <col min="9986" max="9986" width="14.59765625" style="21" bestFit="1" customWidth="1"/>
    <col min="9987" max="9987" width="17.3984375" style="21" bestFit="1" customWidth="1"/>
    <col min="9988" max="9988" width="17.59765625" style="21" bestFit="1" customWidth="1"/>
    <col min="9989" max="9989" width="14.73046875" style="21" bestFit="1" customWidth="1"/>
    <col min="9990" max="9990" width="14.3984375" style="21" bestFit="1" customWidth="1"/>
    <col min="9991" max="9991" width="12.1328125" style="21" bestFit="1" customWidth="1"/>
    <col min="9992" max="9992" width="12.3984375" style="21" bestFit="1" customWidth="1"/>
    <col min="9993" max="9994" width="13.86328125" style="21" bestFit="1" customWidth="1"/>
    <col min="9995" max="9995" width="14.86328125" style="21" bestFit="1" customWidth="1"/>
    <col min="9996" max="9996" width="12.1328125" style="21" bestFit="1" customWidth="1"/>
    <col min="9997" max="9997" width="12.3984375" style="21" bestFit="1" customWidth="1"/>
    <col min="9998" max="9999" width="13.86328125" style="21" bestFit="1" customWidth="1"/>
    <col min="10000" max="10000" width="14.86328125" style="21" bestFit="1" customWidth="1"/>
    <col min="10001" max="10239" width="9.06640625" style="21"/>
    <col min="10240" max="10240" width="15.3984375" style="21" bestFit="1" customWidth="1"/>
    <col min="10241" max="10241" width="11.1328125" style="21" bestFit="1" customWidth="1"/>
    <col min="10242" max="10242" width="14.59765625" style="21" bestFit="1" customWidth="1"/>
    <col min="10243" max="10243" width="17.3984375" style="21" bestFit="1" customWidth="1"/>
    <col min="10244" max="10244" width="17.59765625" style="21" bestFit="1" customWidth="1"/>
    <col min="10245" max="10245" width="14.73046875" style="21" bestFit="1" customWidth="1"/>
    <col min="10246" max="10246" width="14.3984375" style="21" bestFit="1" customWidth="1"/>
    <col min="10247" max="10247" width="12.1328125" style="21" bestFit="1" customWidth="1"/>
    <col min="10248" max="10248" width="12.3984375" style="21" bestFit="1" customWidth="1"/>
    <col min="10249" max="10250" width="13.86328125" style="21" bestFit="1" customWidth="1"/>
    <col min="10251" max="10251" width="14.86328125" style="21" bestFit="1" customWidth="1"/>
    <col min="10252" max="10252" width="12.1328125" style="21" bestFit="1" customWidth="1"/>
    <col min="10253" max="10253" width="12.3984375" style="21" bestFit="1" customWidth="1"/>
    <col min="10254" max="10255" width="13.86328125" style="21" bestFit="1" customWidth="1"/>
    <col min="10256" max="10256" width="14.86328125" style="21" bestFit="1" customWidth="1"/>
    <col min="10257" max="10495" width="9.06640625" style="21"/>
    <col min="10496" max="10496" width="15.3984375" style="21" bestFit="1" customWidth="1"/>
    <col min="10497" max="10497" width="11.1328125" style="21" bestFit="1" customWidth="1"/>
    <col min="10498" max="10498" width="14.59765625" style="21" bestFit="1" customWidth="1"/>
    <col min="10499" max="10499" width="17.3984375" style="21" bestFit="1" customWidth="1"/>
    <col min="10500" max="10500" width="17.59765625" style="21" bestFit="1" customWidth="1"/>
    <col min="10501" max="10501" width="14.73046875" style="21" bestFit="1" customWidth="1"/>
    <col min="10502" max="10502" width="14.3984375" style="21" bestFit="1" customWidth="1"/>
    <col min="10503" max="10503" width="12.1328125" style="21" bestFit="1" customWidth="1"/>
    <col min="10504" max="10504" width="12.3984375" style="21" bestFit="1" customWidth="1"/>
    <col min="10505" max="10506" width="13.86328125" style="21" bestFit="1" customWidth="1"/>
    <col min="10507" max="10507" width="14.86328125" style="21" bestFit="1" customWidth="1"/>
    <col min="10508" max="10508" width="12.1328125" style="21" bestFit="1" customWidth="1"/>
    <col min="10509" max="10509" width="12.3984375" style="21" bestFit="1" customWidth="1"/>
    <col min="10510" max="10511" width="13.86328125" style="21" bestFit="1" customWidth="1"/>
    <col min="10512" max="10512" width="14.86328125" style="21" bestFit="1" customWidth="1"/>
    <col min="10513" max="10751" width="9.06640625" style="21"/>
    <col min="10752" max="10752" width="15.3984375" style="21" bestFit="1" customWidth="1"/>
    <col min="10753" max="10753" width="11.1328125" style="21" bestFit="1" customWidth="1"/>
    <col min="10754" max="10754" width="14.59765625" style="21" bestFit="1" customWidth="1"/>
    <col min="10755" max="10755" width="17.3984375" style="21" bestFit="1" customWidth="1"/>
    <col min="10756" max="10756" width="17.59765625" style="21" bestFit="1" customWidth="1"/>
    <col min="10757" max="10757" width="14.73046875" style="21" bestFit="1" customWidth="1"/>
    <col min="10758" max="10758" width="14.3984375" style="21" bestFit="1" customWidth="1"/>
    <col min="10759" max="10759" width="12.1328125" style="21" bestFit="1" customWidth="1"/>
    <col min="10760" max="10760" width="12.3984375" style="21" bestFit="1" customWidth="1"/>
    <col min="10761" max="10762" width="13.86328125" style="21" bestFit="1" customWidth="1"/>
    <col min="10763" max="10763" width="14.86328125" style="21" bestFit="1" customWidth="1"/>
    <col min="10764" max="10764" width="12.1328125" style="21" bestFit="1" customWidth="1"/>
    <col min="10765" max="10765" width="12.3984375" style="21" bestFit="1" customWidth="1"/>
    <col min="10766" max="10767" width="13.86328125" style="21" bestFit="1" customWidth="1"/>
    <col min="10768" max="10768" width="14.86328125" style="21" bestFit="1" customWidth="1"/>
    <col min="10769" max="11007" width="9.06640625" style="21"/>
    <col min="11008" max="11008" width="15.3984375" style="21" bestFit="1" customWidth="1"/>
    <col min="11009" max="11009" width="11.1328125" style="21" bestFit="1" customWidth="1"/>
    <col min="11010" max="11010" width="14.59765625" style="21" bestFit="1" customWidth="1"/>
    <col min="11011" max="11011" width="17.3984375" style="21" bestFit="1" customWidth="1"/>
    <col min="11012" max="11012" width="17.59765625" style="21" bestFit="1" customWidth="1"/>
    <col min="11013" max="11013" width="14.73046875" style="21" bestFit="1" customWidth="1"/>
    <col min="11014" max="11014" width="14.3984375" style="21" bestFit="1" customWidth="1"/>
    <col min="11015" max="11015" width="12.1328125" style="21" bestFit="1" customWidth="1"/>
    <col min="11016" max="11016" width="12.3984375" style="21" bestFit="1" customWidth="1"/>
    <col min="11017" max="11018" width="13.86328125" style="21" bestFit="1" customWidth="1"/>
    <col min="11019" max="11019" width="14.86328125" style="21" bestFit="1" customWidth="1"/>
    <col min="11020" max="11020" width="12.1328125" style="21" bestFit="1" customWidth="1"/>
    <col min="11021" max="11021" width="12.3984375" style="21" bestFit="1" customWidth="1"/>
    <col min="11022" max="11023" width="13.86328125" style="21" bestFit="1" customWidth="1"/>
    <col min="11024" max="11024" width="14.86328125" style="21" bestFit="1" customWidth="1"/>
    <col min="11025" max="11263" width="9.06640625" style="21"/>
    <col min="11264" max="11264" width="15.3984375" style="21" bestFit="1" customWidth="1"/>
    <col min="11265" max="11265" width="11.1328125" style="21" bestFit="1" customWidth="1"/>
    <col min="11266" max="11266" width="14.59765625" style="21" bestFit="1" customWidth="1"/>
    <col min="11267" max="11267" width="17.3984375" style="21" bestFit="1" customWidth="1"/>
    <col min="11268" max="11268" width="17.59765625" style="21" bestFit="1" customWidth="1"/>
    <col min="11269" max="11269" width="14.73046875" style="21" bestFit="1" customWidth="1"/>
    <col min="11270" max="11270" width="14.3984375" style="21" bestFit="1" customWidth="1"/>
    <col min="11271" max="11271" width="12.1328125" style="21" bestFit="1" customWidth="1"/>
    <col min="11272" max="11272" width="12.3984375" style="21" bestFit="1" customWidth="1"/>
    <col min="11273" max="11274" width="13.86328125" style="21" bestFit="1" customWidth="1"/>
    <col min="11275" max="11275" width="14.86328125" style="21" bestFit="1" customWidth="1"/>
    <col min="11276" max="11276" width="12.1328125" style="21" bestFit="1" customWidth="1"/>
    <col min="11277" max="11277" width="12.3984375" style="21" bestFit="1" customWidth="1"/>
    <col min="11278" max="11279" width="13.86328125" style="21" bestFit="1" customWidth="1"/>
    <col min="11280" max="11280" width="14.86328125" style="21" bestFit="1" customWidth="1"/>
    <col min="11281" max="11519" width="9.06640625" style="21"/>
    <col min="11520" max="11520" width="15.3984375" style="21" bestFit="1" customWidth="1"/>
    <col min="11521" max="11521" width="11.1328125" style="21" bestFit="1" customWidth="1"/>
    <col min="11522" max="11522" width="14.59765625" style="21" bestFit="1" customWidth="1"/>
    <col min="11523" max="11523" width="17.3984375" style="21" bestFit="1" customWidth="1"/>
    <col min="11524" max="11524" width="17.59765625" style="21" bestFit="1" customWidth="1"/>
    <col min="11525" max="11525" width="14.73046875" style="21" bestFit="1" customWidth="1"/>
    <col min="11526" max="11526" width="14.3984375" style="21" bestFit="1" customWidth="1"/>
    <col min="11527" max="11527" width="12.1328125" style="21" bestFit="1" customWidth="1"/>
    <col min="11528" max="11528" width="12.3984375" style="21" bestFit="1" customWidth="1"/>
    <col min="11529" max="11530" width="13.86328125" style="21" bestFit="1" customWidth="1"/>
    <col min="11531" max="11531" width="14.86328125" style="21" bestFit="1" customWidth="1"/>
    <col min="11532" max="11532" width="12.1328125" style="21" bestFit="1" customWidth="1"/>
    <col min="11533" max="11533" width="12.3984375" style="21" bestFit="1" customWidth="1"/>
    <col min="11534" max="11535" width="13.86328125" style="21" bestFit="1" customWidth="1"/>
    <col min="11536" max="11536" width="14.86328125" style="21" bestFit="1" customWidth="1"/>
    <col min="11537" max="11775" width="9.06640625" style="21"/>
    <col min="11776" max="11776" width="15.3984375" style="21" bestFit="1" customWidth="1"/>
    <col min="11777" max="11777" width="11.1328125" style="21" bestFit="1" customWidth="1"/>
    <col min="11778" max="11778" width="14.59765625" style="21" bestFit="1" customWidth="1"/>
    <col min="11779" max="11779" width="17.3984375" style="21" bestFit="1" customWidth="1"/>
    <col min="11780" max="11780" width="17.59765625" style="21" bestFit="1" customWidth="1"/>
    <col min="11781" max="11781" width="14.73046875" style="21" bestFit="1" customWidth="1"/>
    <col min="11782" max="11782" width="14.3984375" style="21" bestFit="1" customWidth="1"/>
    <col min="11783" max="11783" width="12.1328125" style="21" bestFit="1" customWidth="1"/>
    <col min="11784" max="11784" width="12.3984375" style="21" bestFit="1" customWidth="1"/>
    <col min="11785" max="11786" width="13.86328125" style="21" bestFit="1" customWidth="1"/>
    <col min="11787" max="11787" width="14.86328125" style="21" bestFit="1" customWidth="1"/>
    <col min="11788" max="11788" width="12.1328125" style="21" bestFit="1" customWidth="1"/>
    <col min="11789" max="11789" width="12.3984375" style="21" bestFit="1" customWidth="1"/>
    <col min="11790" max="11791" width="13.86328125" style="21" bestFit="1" customWidth="1"/>
    <col min="11792" max="11792" width="14.86328125" style="21" bestFit="1" customWidth="1"/>
    <col min="11793" max="12031" width="9.06640625" style="21"/>
    <col min="12032" max="12032" width="15.3984375" style="21" bestFit="1" customWidth="1"/>
    <col min="12033" max="12033" width="11.1328125" style="21" bestFit="1" customWidth="1"/>
    <col min="12034" max="12034" width="14.59765625" style="21" bestFit="1" customWidth="1"/>
    <col min="12035" max="12035" width="17.3984375" style="21" bestFit="1" customWidth="1"/>
    <col min="12036" max="12036" width="17.59765625" style="21" bestFit="1" customWidth="1"/>
    <col min="12037" max="12037" width="14.73046875" style="21" bestFit="1" customWidth="1"/>
    <col min="12038" max="12038" width="14.3984375" style="21" bestFit="1" customWidth="1"/>
    <col min="12039" max="12039" width="12.1328125" style="21" bestFit="1" customWidth="1"/>
    <col min="12040" max="12040" width="12.3984375" style="21" bestFit="1" customWidth="1"/>
    <col min="12041" max="12042" width="13.86328125" style="21" bestFit="1" customWidth="1"/>
    <col min="12043" max="12043" width="14.86328125" style="21" bestFit="1" customWidth="1"/>
    <col min="12044" max="12044" width="12.1328125" style="21" bestFit="1" customWidth="1"/>
    <col min="12045" max="12045" width="12.3984375" style="21" bestFit="1" customWidth="1"/>
    <col min="12046" max="12047" width="13.86328125" style="21" bestFit="1" customWidth="1"/>
    <col min="12048" max="12048" width="14.86328125" style="21" bestFit="1" customWidth="1"/>
    <col min="12049" max="12287" width="9.06640625" style="21"/>
    <col min="12288" max="12288" width="15.3984375" style="21" bestFit="1" customWidth="1"/>
    <col min="12289" max="12289" width="11.1328125" style="21" bestFit="1" customWidth="1"/>
    <col min="12290" max="12290" width="14.59765625" style="21" bestFit="1" customWidth="1"/>
    <col min="12291" max="12291" width="17.3984375" style="21" bestFit="1" customWidth="1"/>
    <col min="12292" max="12292" width="17.59765625" style="21" bestFit="1" customWidth="1"/>
    <col min="12293" max="12293" width="14.73046875" style="21" bestFit="1" customWidth="1"/>
    <col min="12294" max="12294" width="14.3984375" style="21" bestFit="1" customWidth="1"/>
    <col min="12295" max="12295" width="12.1328125" style="21" bestFit="1" customWidth="1"/>
    <col min="12296" max="12296" width="12.3984375" style="21" bestFit="1" customWidth="1"/>
    <col min="12297" max="12298" width="13.86328125" style="21" bestFit="1" customWidth="1"/>
    <col min="12299" max="12299" width="14.86328125" style="21" bestFit="1" customWidth="1"/>
    <col min="12300" max="12300" width="12.1328125" style="21" bestFit="1" customWidth="1"/>
    <col min="12301" max="12301" width="12.3984375" style="21" bestFit="1" customWidth="1"/>
    <col min="12302" max="12303" width="13.86328125" style="21" bestFit="1" customWidth="1"/>
    <col min="12304" max="12304" width="14.86328125" style="21" bestFit="1" customWidth="1"/>
    <col min="12305" max="12543" width="9.06640625" style="21"/>
    <col min="12544" max="12544" width="15.3984375" style="21" bestFit="1" customWidth="1"/>
    <col min="12545" max="12545" width="11.1328125" style="21" bestFit="1" customWidth="1"/>
    <col min="12546" max="12546" width="14.59765625" style="21" bestFit="1" customWidth="1"/>
    <col min="12547" max="12547" width="17.3984375" style="21" bestFit="1" customWidth="1"/>
    <col min="12548" max="12548" width="17.59765625" style="21" bestFit="1" customWidth="1"/>
    <col min="12549" max="12549" width="14.73046875" style="21" bestFit="1" customWidth="1"/>
    <col min="12550" max="12550" width="14.3984375" style="21" bestFit="1" customWidth="1"/>
    <col min="12551" max="12551" width="12.1328125" style="21" bestFit="1" customWidth="1"/>
    <col min="12552" max="12552" width="12.3984375" style="21" bestFit="1" customWidth="1"/>
    <col min="12553" max="12554" width="13.86328125" style="21" bestFit="1" customWidth="1"/>
    <col min="12555" max="12555" width="14.86328125" style="21" bestFit="1" customWidth="1"/>
    <col min="12556" max="12556" width="12.1328125" style="21" bestFit="1" customWidth="1"/>
    <col min="12557" max="12557" width="12.3984375" style="21" bestFit="1" customWidth="1"/>
    <col min="12558" max="12559" width="13.86328125" style="21" bestFit="1" customWidth="1"/>
    <col min="12560" max="12560" width="14.86328125" style="21" bestFit="1" customWidth="1"/>
    <col min="12561" max="12799" width="9.06640625" style="21"/>
    <col min="12800" max="12800" width="15.3984375" style="21" bestFit="1" customWidth="1"/>
    <col min="12801" max="12801" width="11.1328125" style="21" bestFit="1" customWidth="1"/>
    <col min="12802" max="12802" width="14.59765625" style="21" bestFit="1" customWidth="1"/>
    <col min="12803" max="12803" width="17.3984375" style="21" bestFit="1" customWidth="1"/>
    <col min="12804" max="12804" width="17.59765625" style="21" bestFit="1" customWidth="1"/>
    <col min="12805" max="12805" width="14.73046875" style="21" bestFit="1" customWidth="1"/>
    <col min="12806" max="12806" width="14.3984375" style="21" bestFit="1" customWidth="1"/>
    <col min="12807" max="12807" width="12.1328125" style="21" bestFit="1" customWidth="1"/>
    <col min="12808" max="12808" width="12.3984375" style="21" bestFit="1" customWidth="1"/>
    <col min="12809" max="12810" width="13.86328125" style="21" bestFit="1" customWidth="1"/>
    <col min="12811" max="12811" width="14.86328125" style="21" bestFit="1" customWidth="1"/>
    <col min="12812" max="12812" width="12.1328125" style="21" bestFit="1" customWidth="1"/>
    <col min="12813" max="12813" width="12.3984375" style="21" bestFit="1" customWidth="1"/>
    <col min="12814" max="12815" width="13.86328125" style="21" bestFit="1" customWidth="1"/>
    <col min="12816" max="12816" width="14.86328125" style="21" bestFit="1" customWidth="1"/>
    <col min="12817" max="13055" width="9.06640625" style="21"/>
    <col min="13056" max="13056" width="15.3984375" style="21" bestFit="1" customWidth="1"/>
    <col min="13057" max="13057" width="11.1328125" style="21" bestFit="1" customWidth="1"/>
    <col min="13058" max="13058" width="14.59765625" style="21" bestFit="1" customWidth="1"/>
    <col min="13059" max="13059" width="17.3984375" style="21" bestFit="1" customWidth="1"/>
    <col min="13060" max="13060" width="17.59765625" style="21" bestFit="1" customWidth="1"/>
    <col min="13061" max="13061" width="14.73046875" style="21" bestFit="1" customWidth="1"/>
    <col min="13062" max="13062" width="14.3984375" style="21" bestFit="1" customWidth="1"/>
    <col min="13063" max="13063" width="12.1328125" style="21" bestFit="1" customWidth="1"/>
    <col min="13064" max="13064" width="12.3984375" style="21" bestFit="1" customWidth="1"/>
    <col min="13065" max="13066" width="13.86328125" style="21" bestFit="1" customWidth="1"/>
    <col min="13067" max="13067" width="14.86328125" style="21" bestFit="1" customWidth="1"/>
    <col min="13068" max="13068" width="12.1328125" style="21" bestFit="1" customWidth="1"/>
    <col min="13069" max="13069" width="12.3984375" style="21" bestFit="1" customWidth="1"/>
    <col min="13070" max="13071" width="13.86328125" style="21" bestFit="1" customWidth="1"/>
    <col min="13072" max="13072" width="14.86328125" style="21" bestFit="1" customWidth="1"/>
    <col min="13073" max="13311" width="9.06640625" style="21"/>
    <col min="13312" max="13312" width="15.3984375" style="21" bestFit="1" customWidth="1"/>
    <col min="13313" max="13313" width="11.1328125" style="21" bestFit="1" customWidth="1"/>
    <col min="13314" max="13314" width="14.59765625" style="21" bestFit="1" customWidth="1"/>
    <col min="13315" max="13315" width="17.3984375" style="21" bestFit="1" customWidth="1"/>
    <col min="13316" max="13316" width="17.59765625" style="21" bestFit="1" customWidth="1"/>
    <col min="13317" max="13317" width="14.73046875" style="21" bestFit="1" customWidth="1"/>
    <col min="13318" max="13318" width="14.3984375" style="21" bestFit="1" customWidth="1"/>
    <col min="13319" max="13319" width="12.1328125" style="21" bestFit="1" customWidth="1"/>
    <col min="13320" max="13320" width="12.3984375" style="21" bestFit="1" customWidth="1"/>
    <col min="13321" max="13322" width="13.86328125" style="21" bestFit="1" customWidth="1"/>
    <col min="13323" max="13323" width="14.86328125" style="21" bestFit="1" customWidth="1"/>
    <col min="13324" max="13324" width="12.1328125" style="21" bestFit="1" customWidth="1"/>
    <col min="13325" max="13325" width="12.3984375" style="21" bestFit="1" customWidth="1"/>
    <col min="13326" max="13327" width="13.86328125" style="21" bestFit="1" customWidth="1"/>
    <col min="13328" max="13328" width="14.86328125" style="21" bestFit="1" customWidth="1"/>
    <col min="13329" max="13567" width="9.06640625" style="21"/>
    <col min="13568" max="13568" width="15.3984375" style="21" bestFit="1" customWidth="1"/>
    <col min="13569" max="13569" width="11.1328125" style="21" bestFit="1" customWidth="1"/>
    <col min="13570" max="13570" width="14.59765625" style="21" bestFit="1" customWidth="1"/>
    <col min="13571" max="13571" width="17.3984375" style="21" bestFit="1" customWidth="1"/>
    <col min="13572" max="13572" width="17.59765625" style="21" bestFit="1" customWidth="1"/>
    <col min="13573" max="13573" width="14.73046875" style="21" bestFit="1" customWidth="1"/>
    <col min="13574" max="13574" width="14.3984375" style="21" bestFit="1" customWidth="1"/>
    <col min="13575" max="13575" width="12.1328125" style="21" bestFit="1" customWidth="1"/>
    <col min="13576" max="13576" width="12.3984375" style="21" bestFit="1" customWidth="1"/>
    <col min="13577" max="13578" width="13.86328125" style="21" bestFit="1" customWidth="1"/>
    <col min="13579" max="13579" width="14.86328125" style="21" bestFit="1" customWidth="1"/>
    <col min="13580" max="13580" width="12.1328125" style="21" bestFit="1" customWidth="1"/>
    <col min="13581" max="13581" width="12.3984375" style="21" bestFit="1" customWidth="1"/>
    <col min="13582" max="13583" width="13.86328125" style="21" bestFit="1" customWidth="1"/>
    <col min="13584" max="13584" width="14.86328125" style="21" bestFit="1" customWidth="1"/>
    <col min="13585" max="13823" width="9.06640625" style="21"/>
    <col min="13824" max="13824" width="15.3984375" style="21" bestFit="1" customWidth="1"/>
    <col min="13825" max="13825" width="11.1328125" style="21" bestFit="1" customWidth="1"/>
    <col min="13826" max="13826" width="14.59765625" style="21" bestFit="1" customWidth="1"/>
    <col min="13827" max="13827" width="17.3984375" style="21" bestFit="1" customWidth="1"/>
    <col min="13828" max="13828" width="17.59765625" style="21" bestFit="1" customWidth="1"/>
    <col min="13829" max="13829" width="14.73046875" style="21" bestFit="1" customWidth="1"/>
    <col min="13830" max="13830" width="14.3984375" style="21" bestFit="1" customWidth="1"/>
    <col min="13831" max="13831" width="12.1328125" style="21" bestFit="1" customWidth="1"/>
    <col min="13832" max="13832" width="12.3984375" style="21" bestFit="1" customWidth="1"/>
    <col min="13833" max="13834" width="13.86328125" style="21" bestFit="1" customWidth="1"/>
    <col min="13835" max="13835" width="14.86328125" style="21" bestFit="1" customWidth="1"/>
    <col min="13836" max="13836" width="12.1328125" style="21" bestFit="1" customWidth="1"/>
    <col min="13837" max="13837" width="12.3984375" style="21" bestFit="1" customWidth="1"/>
    <col min="13838" max="13839" width="13.86328125" style="21" bestFit="1" customWidth="1"/>
    <col min="13840" max="13840" width="14.86328125" style="21" bestFit="1" customWidth="1"/>
    <col min="13841" max="14079" width="9.06640625" style="21"/>
    <col min="14080" max="14080" width="15.3984375" style="21" bestFit="1" customWidth="1"/>
    <col min="14081" max="14081" width="11.1328125" style="21" bestFit="1" customWidth="1"/>
    <col min="14082" max="14082" width="14.59765625" style="21" bestFit="1" customWidth="1"/>
    <col min="14083" max="14083" width="17.3984375" style="21" bestFit="1" customWidth="1"/>
    <col min="14084" max="14084" width="17.59765625" style="21" bestFit="1" customWidth="1"/>
    <col min="14085" max="14085" width="14.73046875" style="21" bestFit="1" customWidth="1"/>
    <col min="14086" max="14086" width="14.3984375" style="21" bestFit="1" customWidth="1"/>
    <col min="14087" max="14087" width="12.1328125" style="21" bestFit="1" customWidth="1"/>
    <col min="14088" max="14088" width="12.3984375" style="21" bestFit="1" customWidth="1"/>
    <col min="14089" max="14090" width="13.86328125" style="21" bestFit="1" customWidth="1"/>
    <col min="14091" max="14091" width="14.86328125" style="21" bestFit="1" customWidth="1"/>
    <col min="14092" max="14092" width="12.1328125" style="21" bestFit="1" customWidth="1"/>
    <col min="14093" max="14093" width="12.3984375" style="21" bestFit="1" customWidth="1"/>
    <col min="14094" max="14095" width="13.86328125" style="21" bestFit="1" customWidth="1"/>
    <col min="14096" max="14096" width="14.86328125" style="21" bestFit="1" customWidth="1"/>
    <col min="14097" max="14335" width="9.06640625" style="21"/>
    <col min="14336" max="14336" width="15.3984375" style="21" bestFit="1" customWidth="1"/>
    <col min="14337" max="14337" width="11.1328125" style="21" bestFit="1" customWidth="1"/>
    <col min="14338" max="14338" width="14.59765625" style="21" bestFit="1" customWidth="1"/>
    <col min="14339" max="14339" width="17.3984375" style="21" bestFit="1" customWidth="1"/>
    <col min="14340" max="14340" width="17.59765625" style="21" bestFit="1" customWidth="1"/>
    <col min="14341" max="14341" width="14.73046875" style="21" bestFit="1" customWidth="1"/>
    <col min="14342" max="14342" width="14.3984375" style="21" bestFit="1" customWidth="1"/>
    <col min="14343" max="14343" width="12.1328125" style="21" bestFit="1" customWidth="1"/>
    <col min="14344" max="14344" width="12.3984375" style="21" bestFit="1" customWidth="1"/>
    <col min="14345" max="14346" width="13.86328125" style="21" bestFit="1" customWidth="1"/>
    <col min="14347" max="14347" width="14.86328125" style="21" bestFit="1" customWidth="1"/>
    <col min="14348" max="14348" width="12.1328125" style="21" bestFit="1" customWidth="1"/>
    <col min="14349" max="14349" width="12.3984375" style="21" bestFit="1" customWidth="1"/>
    <col min="14350" max="14351" width="13.86328125" style="21" bestFit="1" customWidth="1"/>
    <col min="14352" max="14352" width="14.86328125" style="21" bestFit="1" customWidth="1"/>
    <col min="14353" max="14591" width="9.06640625" style="21"/>
    <col min="14592" max="14592" width="15.3984375" style="21" bestFit="1" customWidth="1"/>
    <col min="14593" max="14593" width="11.1328125" style="21" bestFit="1" customWidth="1"/>
    <col min="14594" max="14594" width="14.59765625" style="21" bestFit="1" customWidth="1"/>
    <col min="14595" max="14595" width="17.3984375" style="21" bestFit="1" customWidth="1"/>
    <col min="14596" max="14596" width="17.59765625" style="21" bestFit="1" customWidth="1"/>
    <col min="14597" max="14597" width="14.73046875" style="21" bestFit="1" customWidth="1"/>
    <col min="14598" max="14598" width="14.3984375" style="21" bestFit="1" customWidth="1"/>
    <col min="14599" max="14599" width="12.1328125" style="21" bestFit="1" customWidth="1"/>
    <col min="14600" max="14600" width="12.3984375" style="21" bestFit="1" customWidth="1"/>
    <col min="14601" max="14602" width="13.86328125" style="21" bestFit="1" customWidth="1"/>
    <col min="14603" max="14603" width="14.86328125" style="21" bestFit="1" customWidth="1"/>
    <col min="14604" max="14604" width="12.1328125" style="21" bestFit="1" customWidth="1"/>
    <col min="14605" max="14605" width="12.3984375" style="21" bestFit="1" customWidth="1"/>
    <col min="14606" max="14607" width="13.86328125" style="21" bestFit="1" customWidth="1"/>
    <col min="14608" max="14608" width="14.86328125" style="21" bestFit="1" customWidth="1"/>
    <col min="14609" max="14847" width="9.06640625" style="21"/>
    <col min="14848" max="14848" width="15.3984375" style="21" bestFit="1" customWidth="1"/>
    <col min="14849" max="14849" width="11.1328125" style="21" bestFit="1" customWidth="1"/>
    <col min="14850" max="14850" width="14.59765625" style="21" bestFit="1" customWidth="1"/>
    <col min="14851" max="14851" width="17.3984375" style="21" bestFit="1" customWidth="1"/>
    <col min="14852" max="14852" width="17.59765625" style="21" bestFit="1" customWidth="1"/>
    <col min="14853" max="14853" width="14.73046875" style="21" bestFit="1" customWidth="1"/>
    <col min="14854" max="14854" width="14.3984375" style="21" bestFit="1" customWidth="1"/>
    <col min="14855" max="14855" width="12.1328125" style="21" bestFit="1" customWidth="1"/>
    <col min="14856" max="14856" width="12.3984375" style="21" bestFit="1" customWidth="1"/>
    <col min="14857" max="14858" width="13.86328125" style="21" bestFit="1" customWidth="1"/>
    <col min="14859" max="14859" width="14.86328125" style="21" bestFit="1" customWidth="1"/>
    <col min="14860" max="14860" width="12.1328125" style="21" bestFit="1" customWidth="1"/>
    <col min="14861" max="14861" width="12.3984375" style="21" bestFit="1" customWidth="1"/>
    <col min="14862" max="14863" width="13.86328125" style="21" bestFit="1" customWidth="1"/>
    <col min="14864" max="14864" width="14.86328125" style="21" bestFit="1" customWidth="1"/>
    <col min="14865" max="15103" width="9.06640625" style="21"/>
    <col min="15104" max="15104" width="15.3984375" style="21" bestFit="1" customWidth="1"/>
    <col min="15105" max="15105" width="11.1328125" style="21" bestFit="1" customWidth="1"/>
    <col min="15106" max="15106" width="14.59765625" style="21" bestFit="1" customWidth="1"/>
    <col min="15107" max="15107" width="17.3984375" style="21" bestFit="1" customWidth="1"/>
    <col min="15108" max="15108" width="17.59765625" style="21" bestFit="1" customWidth="1"/>
    <col min="15109" max="15109" width="14.73046875" style="21" bestFit="1" customWidth="1"/>
    <col min="15110" max="15110" width="14.3984375" style="21" bestFit="1" customWidth="1"/>
    <col min="15111" max="15111" width="12.1328125" style="21" bestFit="1" customWidth="1"/>
    <col min="15112" max="15112" width="12.3984375" style="21" bestFit="1" customWidth="1"/>
    <col min="15113" max="15114" width="13.86328125" style="21" bestFit="1" customWidth="1"/>
    <col min="15115" max="15115" width="14.86328125" style="21" bestFit="1" customWidth="1"/>
    <col min="15116" max="15116" width="12.1328125" style="21" bestFit="1" customWidth="1"/>
    <col min="15117" max="15117" width="12.3984375" style="21" bestFit="1" customWidth="1"/>
    <col min="15118" max="15119" width="13.86328125" style="21" bestFit="1" customWidth="1"/>
    <col min="15120" max="15120" width="14.86328125" style="21" bestFit="1" customWidth="1"/>
    <col min="15121" max="15359" width="9.06640625" style="21"/>
    <col min="15360" max="15360" width="15.3984375" style="21" bestFit="1" customWidth="1"/>
    <col min="15361" max="15361" width="11.1328125" style="21" bestFit="1" customWidth="1"/>
    <col min="15362" max="15362" width="14.59765625" style="21" bestFit="1" customWidth="1"/>
    <col min="15363" max="15363" width="17.3984375" style="21" bestFit="1" customWidth="1"/>
    <col min="15364" max="15364" width="17.59765625" style="21" bestFit="1" customWidth="1"/>
    <col min="15365" max="15365" width="14.73046875" style="21" bestFit="1" customWidth="1"/>
    <col min="15366" max="15366" width="14.3984375" style="21" bestFit="1" customWidth="1"/>
    <col min="15367" max="15367" width="12.1328125" style="21" bestFit="1" customWidth="1"/>
    <col min="15368" max="15368" width="12.3984375" style="21" bestFit="1" customWidth="1"/>
    <col min="15369" max="15370" width="13.86328125" style="21" bestFit="1" customWidth="1"/>
    <col min="15371" max="15371" width="14.86328125" style="21" bestFit="1" customWidth="1"/>
    <col min="15372" max="15372" width="12.1328125" style="21" bestFit="1" customWidth="1"/>
    <col min="15373" max="15373" width="12.3984375" style="21" bestFit="1" customWidth="1"/>
    <col min="15374" max="15375" width="13.86328125" style="21" bestFit="1" customWidth="1"/>
    <col min="15376" max="15376" width="14.86328125" style="21" bestFit="1" customWidth="1"/>
    <col min="15377" max="15615" width="9.06640625" style="21"/>
    <col min="15616" max="15616" width="15.3984375" style="21" bestFit="1" customWidth="1"/>
    <col min="15617" max="15617" width="11.1328125" style="21" bestFit="1" customWidth="1"/>
    <col min="15618" max="15618" width="14.59765625" style="21" bestFit="1" customWidth="1"/>
    <col min="15619" max="15619" width="17.3984375" style="21" bestFit="1" customWidth="1"/>
    <col min="15620" max="15620" width="17.59765625" style="21" bestFit="1" customWidth="1"/>
    <col min="15621" max="15621" width="14.73046875" style="21" bestFit="1" customWidth="1"/>
    <col min="15622" max="15622" width="14.3984375" style="21" bestFit="1" customWidth="1"/>
    <col min="15623" max="15623" width="12.1328125" style="21" bestFit="1" customWidth="1"/>
    <col min="15624" max="15624" width="12.3984375" style="21" bestFit="1" customWidth="1"/>
    <col min="15625" max="15626" width="13.86328125" style="21" bestFit="1" customWidth="1"/>
    <col min="15627" max="15627" width="14.86328125" style="21" bestFit="1" customWidth="1"/>
    <col min="15628" max="15628" width="12.1328125" style="21" bestFit="1" customWidth="1"/>
    <col min="15629" max="15629" width="12.3984375" style="21" bestFit="1" customWidth="1"/>
    <col min="15630" max="15631" width="13.86328125" style="21" bestFit="1" customWidth="1"/>
    <col min="15632" max="15632" width="14.86328125" style="21" bestFit="1" customWidth="1"/>
    <col min="15633" max="15871" width="9.06640625" style="21"/>
    <col min="15872" max="15872" width="15.3984375" style="21" bestFit="1" customWidth="1"/>
    <col min="15873" max="15873" width="11.1328125" style="21" bestFit="1" customWidth="1"/>
    <col min="15874" max="15874" width="14.59765625" style="21" bestFit="1" customWidth="1"/>
    <col min="15875" max="15875" width="17.3984375" style="21" bestFit="1" customWidth="1"/>
    <col min="15876" max="15876" width="17.59765625" style="21" bestFit="1" customWidth="1"/>
    <col min="15877" max="15877" width="14.73046875" style="21" bestFit="1" customWidth="1"/>
    <col min="15878" max="15878" width="14.3984375" style="21" bestFit="1" customWidth="1"/>
    <col min="15879" max="15879" width="12.1328125" style="21" bestFit="1" customWidth="1"/>
    <col min="15880" max="15880" width="12.3984375" style="21" bestFit="1" customWidth="1"/>
    <col min="15881" max="15882" width="13.86328125" style="21" bestFit="1" customWidth="1"/>
    <col min="15883" max="15883" width="14.86328125" style="21" bestFit="1" customWidth="1"/>
    <col min="15884" max="15884" width="12.1328125" style="21" bestFit="1" customWidth="1"/>
    <col min="15885" max="15885" width="12.3984375" style="21" bestFit="1" customWidth="1"/>
    <col min="15886" max="15887" width="13.86328125" style="21" bestFit="1" customWidth="1"/>
    <col min="15888" max="15888" width="14.86328125" style="21" bestFit="1" customWidth="1"/>
    <col min="15889" max="16127" width="9.06640625" style="21"/>
    <col min="16128" max="16128" width="15.3984375" style="21" bestFit="1" customWidth="1"/>
    <col min="16129" max="16129" width="11.1328125" style="21" bestFit="1" customWidth="1"/>
    <col min="16130" max="16130" width="14.59765625" style="21" bestFit="1" customWidth="1"/>
    <col min="16131" max="16131" width="17.3984375" style="21" bestFit="1" customWidth="1"/>
    <col min="16132" max="16132" width="17.59765625" style="21" bestFit="1" customWidth="1"/>
    <col min="16133" max="16133" width="14.73046875" style="21" bestFit="1" customWidth="1"/>
    <col min="16134" max="16134" width="14.3984375" style="21" bestFit="1" customWidth="1"/>
    <col min="16135" max="16135" width="12.1328125" style="21" bestFit="1" customWidth="1"/>
    <col min="16136" max="16136" width="12.3984375" style="21" bestFit="1" customWidth="1"/>
    <col min="16137" max="16138" width="13.86328125" style="21" bestFit="1" customWidth="1"/>
    <col min="16139" max="16139" width="14.86328125" style="21" bestFit="1" customWidth="1"/>
    <col min="16140" max="16140" width="12.1328125" style="21" bestFit="1" customWidth="1"/>
    <col min="16141" max="16141" width="12.3984375" style="21" bestFit="1" customWidth="1"/>
    <col min="16142" max="16143" width="13.86328125" style="21" bestFit="1" customWidth="1"/>
    <col min="16144" max="16144" width="14.86328125" style="21" bestFit="1" customWidth="1"/>
    <col min="16145" max="16384" width="9.06640625" style="21"/>
  </cols>
  <sheetData>
    <row r="1" spans="1:18">
      <c r="A1" s="68" t="s">
        <v>223</v>
      </c>
      <c r="B1" s="69" t="s">
        <v>224</v>
      </c>
      <c r="C1" s="76" t="s">
        <v>165</v>
      </c>
      <c r="D1" s="76" t="s">
        <v>166</v>
      </c>
      <c r="E1" s="76" t="s">
        <v>167</v>
      </c>
      <c r="F1" s="76" t="s">
        <v>168</v>
      </c>
      <c r="G1" s="76" t="s">
        <v>170</v>
      </c>
      <c r="H1" s="76" t="s">
        <v>169</v>
      </c>
      <c r="I1" s="76" t="s">
        <v>171</v>
      </c>
      <c r="J1" s="76" t="s">
        <v>172</v>
      </c>
      <c r="K1" s="76" t="s">
        <v>173</v>
      </c>
      <c r="L1" s="76" t="s">
        <v>174</v>
      </c>
      <c r="M1" s="76" t="s">
        <v>175</v>
      </c>
      <c r="N1" s="76" t="s">
        <v>176</v>
      </c>
      <c r="O1" s="76" t="s">
        <v>177</v>
      </c>
      <c r="P1" s="76" t="s">
        <v>178</v>
      </c>
      <c r="Q1" s="76" t="s">
        <v>179</v>
      </c>
      <c r="R1" s="76" t="s">
        <v>180</v>
      </c>
    </row>
    <row r="2" spans="1:18">
      <c r="A2" s="75" t="s">
        <v>7</v>
      </c>
      <c r="B2" s="76" t="s">
        <v>8</v>
      </c>
      <c r="C2" s="78">
        <f>IFERROR((s_DL/(k_decay*up_Rad_Spec!V2*s_IFD_iw*s_EF_iw))*1,".")</f>
        <v>3.0499657036180126E-5</v>
      </c>
      <c r="D2" s="78">
        <f>IFERROR((s_DL/(k_decay*up_Rad_Spec!AN2*s_IRA_iw*(1/s_PEFm_pp)*s_SLF*s_ET_iw*s_EF_iw))*1,".")</f>
        <v>7.79034091700176E-5</v>
      </c>
      <c r="E2" s="78">
        <f>IFERROR((s_DL/(k_decay*up_Rad_Spec!AN2*s_IRA_iw*(1/s_PEF)*s_SLF*s_ET_iw*s_EF_iw))*1,".")</f>
        <v>3.8235142431006176E-4</v>
      </c>
      <c r="F2" s="78">
        <f>IFERROR((s_DL/(k_decay*up_Rad_Spec!AY2*s_GSF_i*s_Fam*s_Foffset*acf!C2*s_ET_iw*(1/24)*s_EF_iw*(1/365)))*1,".")</f>
        <v>22.933390982120933</v>
      </c>
      <c r="G2" s="78">
        <f t="shared" ref="G2:G12" si="0">(IF(AND(C2&lt;&gt;".",E2&lt;&gt;".",F2&lt;&gt;"."),1/((1/C2)+(1/E2)+(1/F2)),IF(AND(C2&lt;&gt;".",E2&lt;&gt;".",F2="."), 1/((1/C2)+(1/E2)),IF(AND(C2&lt;&gt;".",E2=".",F2&lt;&gt;"."),1/((1/C2)+(1/F2)),IF(AND(C2=".",E2&lt;&gt;".",F2&lt;&gt;"."),1/((1/E2)+(1/F2)),IF(AND(C2&lt;&gt;".",E2=".",F2="."),1/(1/C2),IF(AND(C2=".",E2&lt;&gt;".",F2="."),1/(1/E2),IF(AND(C2=".",E2=".",F2&lt;&gt;"."),1/(1/F2),IF(AND(C2=".",E2=".",F2="."),".")))))))))</f>
        <v>2.8246439145715113E-5</v>
      </c>
      <c r="H2" s="78">
        <f t="shared" ref="H2:H12" si="1">(IF(AND(C2&lt;&gt;".",D2&lt;&gt;".",F2&lt;&gt;"."),1/((1/C2)+(1/D2)+(1/F2)),IF(AND(C2&lt;&gt;".",D2&lt;&gt;".",F2="."), 1/((1/C2)+(1/D2)),IF(AND(C2&lt;&gt;".",D2=".",F2&lt;&gt;"."),1/((1/C2)+(1/F2)),IF(AND(C2=".",D2&lt;&gt;".",F2&lt;&gt;"."),1/((1/D2)+(1/F2)),IF(AND(C2&lt;&gt;".",D2=".",F2="."),1/(1/C2),IF(AND(C2=".",D2&lt;&gt;".",F2="."),1/(1/D2),IF(AND(C2=".",D2=".",F2&lt;&gt;"."),1/(1/F2),IF(AND(C2=".",D2=".",F2="."),".")))))))))</f>
        <v>2.1918429744815538E-5</v>
      </c>
      <c r="I2" s="86">
        <f>IFERROR((s_DL/(up_Rad_Spec!AV2*s_GSF_i*s_Fam*s_Foffset*Fsurf!C2*s_EF_iw*(1/365)*s_ET_iw*(1/24)))*1,".")</f>
        <v>17.001785575654065</v>
      </c>
      <c r="J2" s="78">
        <f>IFERROR((s_DL/(up_Rad_Spec!AZ2*s_GSF_i*s_Fam*s_Foffset*Fsurf!C2*s_EF_iw*(1/365)*s_ET_iw*(1/24)))*1,".")</f>
        <v>17.001785575654065</v>
      </c>
      <c r="K2" s="78">
        <f>IFERROR((s_DL/(up_Rad_Spec!BA2*s_GSF_i*s_Fam*s_Foffset*Fsurf!C2*s_EF_iw*(1/365)*s_ET_iw*(1/24)))*1,".")</f>
        <v>17.001785575654065</v>
      </c>
      <c r="L2" s="78">
        <f>IFERROR((s_DL/(up_Rad_Spec!BB2*s_GSF_i*s_Fam*s_Foffset*Fsurf!C2*s_EF_iw*(1/365)*s_ET_iw*(1/24)))*1,".")</f>
        <v>17.001785575654065</v>
      </c>
      <c r="M2" s="78">
        <f>IFERROR((s_DL/(up_Rad_Spec!AY2*s_GSF_i*s_Fam*s_Foffset*Fsurf!C2*s_EF_iw*(1/365)*s_ET_iw*(1/24)))*1,".")</f>
        <v>17.001785575654065</v>
      </c>
      <c r="N2" s="78">
        <f>IFERROR((s_DL/(up_Rad_Spec!AV2*s_GSF_i*s_Fam*s_Foffset*acf!D2*s_ET_iw*(1/24)*s_EF_iw*(1/365)))*1,".")</f>
        <v>21.136568694463431</v>
      </c>
      <c r="O2" s="78">
        <f>IFERROR((s_DL/(up_Rad_Spec!AZ2*s_GSF_i*s_Fam*s_Foffset*acf!E2*s_ET_iw*(1/24)*s_EF_iw*(1/365)))*1,".")</f>
        <v>21.36839600190385</v>
      </c>
      <c r="P2" s="78">
        <f>IFERROR((s_DL/(up_Rad_Spec!BA2*s_GSF_i*s_Fam*s_Foffset*acf!F2*s_ET_iw*(1/24)*s_EF_iw*(1/365)))*1,".")</f>
        <v>21.769753610875096</v>
      </c>
      <c r="Q2" s="78">
        <f>IFERROR((s_DL/(up_Rad_Spec!BB2*s_GSF_i*s_Fam*s_Foffset*acf!G2*s_ET_iw*(1/24)*s_EF_iw*(1/365)))*1,".")</f>
        <v>21.714572192513362</v>
      </c>
      <c r="R2" s="78">
        <f>IFERROR((s_DL/(up_Rad_Spec!AY2*s_GSF_i*s_Fam*s_Foffset*acf!C2*s_ET_iw*(1/24)*s_EF_iw*(1/365)))*1,".")</f>
        <v>20.291392507049821</v>
      </c>
    </row>
    <row r="3" spans="1:18">
      <c r="A3" s="82" t="s">
        <v>9</v>
      </c>
      <c r="B3" s="76" t="s">
        <v>10</v>
      </c>
      <c r="C3" s="78">
        <f>IFERROR((s_DL/(k_decay*up_Rad_Spec!V3*s_IFD_iw*s_EF_iw))*1,".")</f>
        <v>3.0499657036180126E-5</v>
      </c>
      <c r="D3" s="78">
        <f>IFERROR((s_DL/(k_decay*up_Rad_Spec!AN3*s_IRA_iw*(1/s_PEFm_pp)*s_SLF*s_ET_iw*s_EF_iw))*1,".")</f>
        <v>7.79034091700176E-5</v>
      </c>
      <c r="E3" s="78">
        <f>IFERROR((s_DL/(k_decay*up_Rad_Spec!AN3*s_IRA_iw*(1/s_PEF)*s_SLF*s_ET_iw*s_EF_iw))*1,".")</f>
        <v>3.8235142431006176E-4</v>
      </c>
      <c r="F3" s="78">
        <f>IFERROR((s_DL/(k_decay*up_Rad_Spec!AY3*s_GSF_i*s_Fam*s_Foffset*acf!C3*s_ET_iw*(1/24)*s_EF_iw*(1/365)))*1,".")</f>
        <v>22.825072494842235</v>
      </c>
      <c r="G3" s="78">
        <f t="shared" si="0"/>
        <v>2.8246438980614168E-5</v>
      </c>
      <c r="H3" s="78">
        <f t="shared" si="1"/>
        <v>2.1918429645403032E-5</v>
      </c>
      <c r="I3" s="86">
        <f>IFERROR((s_DL/(up_Rad_Spec!AV3*s_GSF_i*s_Fam*s_Foffset*Fsurf!C3*s_EF_iw*(1/365)*s_ET_iw*(1/24)))*1,".")</f>
        <v>16.688257258248875</v>
      </c>
      <c r="J3" s="78">
        <f>IFERROR((s_DL/(up_Rad_Spec!AZ3*s_GSF_i*s_Fam*s_Foffset*Fsurf!C3*s_EF_iw*(1/365)*s_ET_iw*(1/24)))*1,".")</f>
        <v>16.688257258248875</v>
      </c>
      <c r="K3" s="78">
        <f>IFERROR((s_DL/(up_Rad_Spec!BA3*s_GSF_i*s_Fam*s_Foffset*Fsurf!C3*s_EF_iw*(1/365)*s_ET_iw*(1/24)))*1,".")</f>
        <v>16.688257258248875</v>
      </c>
      <c r="L3" s="78">
        <f>IFERROR((s_DL/(up_Rad_Spec!BB3*s_GSF_i*s_Fam*s_Foffset*Fsurf!C3*s_EF_iw*(1/365)*s_ET_iw*(1/24)))*1,".")</f>
        <v>16.688257258248875</v>
      </c>
      <c r="M3" s="78">
        <f>IFERROR((s_DL/(up_Rad_Spec!AY3*s_GSF_i*s_Fam*s_Foffset*Fsurf!C3*s_EF_iw*(1/365)*s_ET_iw*(1/24)))*1,".")</f>
        <v>16.688257258248875</v>
      </c>
      <c r="N3" s="78">
        <f>IFERROR((s_DL/(up_Rad_Spec!AV3*s_GSF_i*s_Fam*s_Foffset*acf!D3*s_ET_iw*(1/24)*s_EF_iw*(1/365)))*1,".")</f>
        <v>20.797889610389614</v>
      </c>
      <c r="O3" s="78">
        <f>IFERROR((s_DL/(up_Rad_Spec!AZ3*s_GSF_i*s_Fam*s_Foffset*acf!E3*s_ET_iw*(1/24)*s_EF_iw*(1/365)))*1,".")</f>
        <v>21.385495403472941</v>
      </c>
      <c r="P3" s="78">
        <f>IFERROR((s_DL/(up_Rad_Spec!BA3*s_GSF_i*s_Fam*s_Foffset*acf!F3*s_ET_iw*(1/24)*s_EF_iw*(1/365)))*1,".")</f>
        <v>22.108990457056755</v>
      </c>
      <c r="Q3" s="78">
        <f>IFERROR((s_DL/(up_Rad_Spec!BB3*s_GSF_i*s_Fam*s_Foffset*acf!G3*s_ET_iw*(1/24)*s_EF_iw*(1/365)))*1,".")</f>
        <v>22.790328315752038</v>
      </c>
      <c r="R3" s="78">
        <f>IFERROR((s_DL/(up_Rad_Spec!AY3*s_GSF_i*s_Fam*s_Foffset*acf!C3*s_ET_iw*(1/24)*s_EF_iw*(1/365)))*1,".")</f>
        <v>20.19555264879007</v>
      </c>
    </row>
    <row r="4" spans="1:18">
      <c r="A4" s="75" t="s">
        <v>11</v>
      </c>
      <c r="B4" s="76" t="s">
        <v>8</v>
      </c>
      <c r="C4" s="78">
        <f>IFERROR((s_DL/(k_decay*up_Rad_Spec!V4*s_IFD_iw*s_EF_iw))*1,".")</f>
        <v>3.0499657036180126E-5</v>
      </c>
      <c r="D4" s="78">
        <f>IFERROR((s_DL/(k_decay*up_Rad_Spec!AN4*s_IRA_iw*(1/s_PEFm_pp)*s_SLF*s_ET_iw*s_EF_iw))*1,".")</f>
        <v>7.79034091700176E-5</v>
      </c>
      <c r="E4" s="78">
        <f>IFERROR((s_DL/(k_decay*up_Rad_Spec!AN4*s_IRA_iw*(1/s_PEF)*s_SLF*s_ET_iw*s_EF_iw))*1,".")</f>
        <v>3.8235142431006176E-4</v>
      </c>
      <c r="F4" s="78">
        <f>IFERROR((s_DL/(k_decay*up_Rad_Spec!AY4*s_GSF_i*s_Fam*s_Foffset*acf!C4*s_ET_iw*(1/24)*s_EF_iw*(1/365)))*1,".")</f>
        <v>24.613086275853867</v>
      </c>
      <c r="G4" s="78">
        <f t="shared" si="0"/>
        <v>2.8246441519949582E-5</v>
      </c>
      <c r="H4" s="78">
        <f t="shared" si="1"/>
        <v>2.1918431174417252E-5</v>
      </c>
      <c r="I4" s="86">
        <f>IFERROR((s_DL/(up_Rad_Spec!AV4*s_GSF_i*s_Fam*s_Foffset*Fsurf!C4*s_EF_iw*(1/365)*s_ET_iw*(1/24)))*1,".")</f>
        <v>19.790348816193745</v>
      </c>
      <c r="J4" s="78">
        <f>IFERROR((s_DL/(up_Rad_Spec!AZ4*s_GSF_i*s_Fam*s_Foffset*Fsurf!C4*s_EF_iw*(1/365)*s_ET_iw*(1/24)))*1,".")</f>
        <v>19.790348816193745</v>
      </c>
      <c r="K4" s="78">
        <f>IFERROR((s_DL/(up_Rad_Spec!BA4*s_GSF_i*s_Fam*s_Foffset*Fsurf!C4*s_EF_iw*(1/365)*s_ET_iw*(1/24)))*1,".")</f>
        <v>19.790348816193745</v>
      </c>
      <c r="L4" s="78">
        <f>IFERROR((s_DL/(up_Rad_Spec!BB4*s_GSF_i*s_Fam*s_Foffset*Fsurf!C4*s_EF_iw*(1/365)*s_ET_iw*(1/24)))*1,".")</f>
        <v>19.790348816193745</v>
      </c>
      <c r="M4" s="78">
        <f>IFERROR((s_DL/(up_Rad_Spec!AY4*s_GSF_i*s_Fam*s_Foffset*Fsurf!C4*s_EF_iw*(1/365)*s_ET_iw*(1/24)))*1,".")</f>
        <v>19.790348816193745</v>
      </c>
      <c r="N4" s="78">
        <f>IFERROR((s_DL/(up_Rad_Spec!AV4*s_GSF_i*s_Fam*s_Foffset*acf!D4*s_ET_iw*(1/24)*s_EF_iw*(1/365)))*1,".")</f>
        <v>23.22727272727273</v>
      </c>
      <c r="O4" s="78">
        <f>IFERROR((s_DL/(up_Rad_Spec!AZ4*s_GSF_i*s_Fam*s_Foffset*acf!E4*s_ET_iw*(1/24)*s_EF_iw*(1/365)))*1,".")</f>
        <v>21.900000000000002</v>
      </c>
      <c r="P4" s="78">
        <f>IFERROR((s_DL/(up_Rad_Spec!BA4*s_GSF_i*s_Fam*s_Foffset*acf!F4*s_ET_iw*(1/24)*s_EF_iw*(1/365)))*1,".")</f>
        <v>21.813438735177858</v>
      </c>
      <c r="Q4" s="78">
        <f>IFERROR((s_DL/(up_Rad_Spec!BB4*s_GSF_i*s_Fam*s_Foffset*acf!G4*s_ET_iw*(1/24)*s_EF_iw*(1/365)))*1,".")</f>
        <v>22.153271848924025</v>
      </c>
      <c r="R4" s="78">
        <f>IFERROR((s_DL/(up_Rad_Spec!AY4*s_GSF_i*s_Fam*s_Foffset*acf!C4*s_ET_iw*(1/24)*s_EF_iw*(1/365)))*1,".")</f>
        <v>21.777581641659307</v>
      </c>
    </row>
    <row r="5" spans="1:18">
      <c r="A5" s="75" t="s">
        <v>12</v>
      </c>
      <c r="B5" s="85" t="s">
        <v>8</v>
      </c>
      <c r="C5" s="78">
        <f>IFERROR((s_DL/(k_decay*up_Rad_Spec!V5*s_IFD_iw*s_EF_iw))*1,".")</f>
        <v>3.0499657036180126E-5</v>
      </c>
      <c r="D5" s="78">
        <f>IFERROR((s_DL/(k_decay*up_Rad_Spec!AN5*s_IRA_iw*(1/s_PEFm_pp)*s_SLF*s_ET_iw*s_EF_iw))*1,".")</f>
        <v>7.79034091700176E-5</v>
      </c>
      <c r="E5" s="78">
        <f>IFERROR((s_DL/(k_decay*up_Rad_Spec!AN5*s_IRA_iw*(1/s_PEF)*s_SLF*s_ET_iw*s_EF_iw))*1,".")</f>
        <v>3.8235142431006176E-4</v>
      </c>
      <c r="F5" s="78">
        <f>IFERROR((s_DL/(k_decay*up_Rad_Spec!AY5*s_GSF_i*s_Fam*s_Foffset*acf!C5*s_ET_iw*(1/24)*s_EF_iw*(1/365)))*1,".")</f>
        <v>25.001458445887067</v>
      </c>
      <c r="G5" s="78">
        <f t="shared" si="0"/>
        <v>2.824644202350141E-5</v>
      </c>
      <c r="H5" s="78">
        <f t="shared" si="1"/>
        <v>2.1918431477621735E-5</v>
      </c>
      <c r="I5" s="86">
        <f>IFERROR((s_DL/(up_Rad_Spec!AV5*s_GSF_i*s_Fam*s_Foffset*Fsurf!C5*s_EF_iw*(1/365)*s_ET_iw*(1/24)))*1,".")</f>
        <v>16.646397081179689</v>
      </c>
      <c r="J5" s="78">
        <f>IFERROR((s_DL/(up_Rad_Spec!AZ5*s_GSF_i*s_Fam*s_Foffset*Fsurf!C5*s_EF_iw*(1/365)*s_ET_iw*(1/24)))*1,".")</f>
        <v>16.646397081179689</v>
      </c>
      <c r="K5" s="78">
        <f>IFERROR((s_DL/(up_Rad_Spec!BA5*s_GSF_i*s_Fam*s_Foffset*Fsurf!C5*s_EF_iw*(1/365)*s_ET_iw*(1/24)))*1,".")</f>
        <v>16.646397081179689</v>
      </c>
      <c r="L5" s="78">
        <f>IFERROR((s_DL/(up_Rad_Spec!BB5*s_GSF_i*s_Fam*s_Foffset*Fsurf!C5*s_EF_iw*(1/365)*s_ET_iw*(1/24)))*1,".")</f>
        <v>16.646397081179689</v>
      </c>
      <c r="M5" s="78">
        <f>IFERROR((s_DL/(up_Rad_Spec!AY5*s_GSF_i*s_Fam*s_Foffset*Fsurf!C5*s_EF_iw*(1/365)*s_ET_iw*(1/24)))*1,".")</f>
        <v>16.646397081179689</v>
      </c>
      <c r="N5" s="78">
        <f>IFERROR((s_DL/(up_Rad_Spec!AV5*s_GSF_i*s_Fam*s_Foffset*acf!D5*s_ET_iw*(1/24)*s_EF_iw*(1/365)))*1,".")</f>
        <v>22.121212121212121</v>
      </c>
      <c r="O5" s="78">
        <f>IFERROR((s_DL/(up_Rad_Spec!AZ5*s_GSF_i*s_Fam*s_Foffset*acf!E5*s_ET_iw*(1/24)*s_EF_iw*(1/365)))*1,".")</f>
        <v>22.121212121212121</v>
      </c>
      <c r="P5" s="78">
        <f>IFERROR((s_DL/(up_Rad_Spec!BA5*s_GSF_i*s_Fam*s_Foffset*acf!F5*s_ET_iw*(1/24)*s_EF_iw*(1/365)))*1,".")</f>
        <v>22.121212121212121</v>
      </c>
      <c r="Q5" s="78">
        <f>IFERROR((s_DL/(up_Rad_Spec!BB5*s_GSF_i*s_Fam*s_Foffset*acf!G5*s_ET_iw*(1/24)*s_EF_iw*(1/365)))*1,".")</f>
        <v>22.121212121212121</v>
      </c>
      <c r="R5" s="78">
        <f>IFERROR((s_DL/(up_Rad_Spec!AY5*s_GSF_i*s_Fam*s_Foffset*acf!C5*s_ET_iw*(1/24)*s_EF_iw*(1/365)))*1,".")</f>
        <v>22.121212121212121</v>
      </c>
    </row>
    <row r="6" spans="1:18">
      <c r="A6" s="75" t="s">
        <v>13</v>
      </c>
      <c r="B6" s="76" t="s">
        <v>8</v>
      </c>
      <c r="C6" s="78">
        <f>IFERROR((s_DL/(k_decay*up_Rad_Spec!V6*s_IFD_iw*s_EF_iw))*1,".")</f>
        <v>3.0499657036180126E-5</v>
      </c>
      <c r="D6" s="78">
        <f>IFERROR((s_DL/(k_decay*up_Rad_Spec!AN6*s_IRA_iw*(1/s_PEFm_pp)*s_SLF*s_ET_iw*s_EF_iw))*1,".")</f>
        <v>7.79034091700176E-5</v>
      </c>
      <c r="E6" s="78">
        <f>IFERROR((s_DL/(k_decay*up_Rad_Spec!AN6*s_IRA_iw*(1/s_PEF)*s_SLF*s_ET_iw*s_EF_iw))*1,".")</f>
        <v>3.8235142431006176E-4</v>
      </c>
      <c r="F6" s="78">
        <f>IFERROR((s_DL/(k_decay*up_Rad_Spec!AY6*s_GSF_i*s_Fam*s_Foffset*acf!C6*s_ET_iw*(1/24)*s_EF_iw*(1/365)))*1,".")</f>
        <v>25.386096268131492</v>
      </c>
      <c r="G6" s="78">
        <f t="shared" si="0"/>
        <v>2.8246442507025624E-5</v>
      </c>
      <c r="H6" s="78">
        <f t="shared" si="1"/>
        <v>2.1918431768766959E-5</v>
      </c>
      <c r="I6" s="86">
        <f>IFERROR((s_DL/(up_Rad_Spec!AV6*s_GSF_i*s_Fam*s_Foffset*Fsurf!C6*s_EF_iw*(1/365)*s_ET_iw*(1/24)))*1,".")</f>
        <v>20.212275034610059</v>
      </c>
      <c r="J6" s="78">
        <f>IFERROR((s_DL/(up_Rad_Spec!AZ6*s_GSF_i*s_Fam*s_Foffset*Fsurf!C6*s_EF_iw*(1/365)*s_ET_iw*(1/24)))*1,".")</f>
        <v>20.212275034610059</v>
      </c>
      <c r="K6" s="78">
        <f>IFERROR((s_DL/(up_Rad_Spec!BA6*s_GSF_i*s_Fam*s_Foffset*Fsurf!C6*s_EF_iw*(1/365)*s_ET_iw*(1/24)))*1,".")</f>
        <v>20.212275034610059</v>
      </c>
      <c r="L6" s="78">
        <f>IFERROR((s_DL/(up_Rad_Spec!BB6*s_GSF_i*s_Fam*s_Foffset*Fsurf!C6*s_EF_iw*(1/365)*s_ET_iw*(1/24)))*1,".")</f>
        <v>20.212275034610059</v>
      </c>
      <c r="M6" s="78">
        <f>IFERROR((s_DL/(up_Rad_Spec!AY6*s_GSF_i*s_Fam*s_Foffset*Fsurf!C6*s_EF_iw*(1/365)*s_ET_iw*(1/24)))*1,".")</f>
        <v>20.212275034610059</v>
      </c>
      <c r="N6" s="78">
        <f>IFERROR((s_DL/(up_Rad_Spec!AV6*s_GSF_i*s_Fam*s_Foffset*acf!D6*s_ET_iw*(1/24)*s_EF_iw*(1/365)))*1,".")</f>
        <v>21.753948753948745</v>
      </c>
      <c r="O6" s="78">
        <f>IFERROR((s_DL/(up_Rad_Spec!AZ6*s_GSF_i*s_Fam*s_Foffset*acf!E6*s_ET_iw*(1/24)*s_EF_iw*(1/365)))*1,".")</f>
        <v>21.296016343207352</v>
      </c>
      <c r="P6" s="78">
        <f>IFERROR((s_DL/(up_Rad_Spec!BA6*s_GSF_i*s_Fam*s_Foffset*acf!F6*s_ET_iw*(1/24)*s_EF_iw*(1/365)))*1,".")</f>
        <v>21.698672114402459</v>
      </c>
      <c r="Q6" s="78">
        <f>IFERROR((s_DL/(up_Rad_Spec!BB6*s_GSF_i*s_Fam*s_Foffset*acf!G6*s_ET_iw*(1/24)*s_EF_iw*(1/365)))*1,".")</f>
        <v>20.838181818181809</v>
      </c>
      <c r="R6" s="78">
        <f>IFERROR((s_DL/(up_Rad_Spec!AY6*s_GSF_i*s_Fam*s_Foffset*acf!C6*s_ET_iw*(1/24)*s_EF_iw*(1/365)))*1,".")</f>
        <v>22.461538461538471</v>
      </c>
    </row>
    <row r="7" spans="1:18">
      <c r="A7" s="75" t="s">
        <v>14</v>
      </c>
      <c r="B7" s="85" t="s">
        <v>8</v>
      </c>
      <c r="C7" s="78">
        <f>IFERROR((s_DL/(k_decay*up_Rad_Spec!V7*s_IFD_iw*s_EF_iw))*1,".")</f>
        <v>3.0499657036180126E-5</v>
      </c>
      <c r="D7" s="78">
        <f>IFERROR((s_DL/(k_decay*up_Rad_Spec!AN7*s_IRA_iw*(1/s_PEFm_pp)*s_SLF*s_ET_iw*s_EF_iw))*1,".")</f>
        <v>7.79034091700176E-5</v>
      </c>
      <c r="E7" s="78">
        <f>IFERROR((s_DL/(k_decay*up_Rad_Spec!AN7*s_IRA_iw*(1/s_PEF)*s_SLF*s_ET_iw*s_EF_iw))*1,".")</f>
        <v>3.8235142431006176E-4</v>
      </c>
      <c r="F7" s="78">
        <f>IFERROR((s_DL/(k_decay*up_Rad_Spec!AY7*s_GSF_i*s_Fam*s_Foffset*acf!C7*s_ET_iw*(1/24)*s_EF_iw*(1/365)))*1,".")</f>
        <v>24.72737828645354</v>
      </c>
      <c r="G7" s="78">
        <f t="shared" si="0"/>
        <v>2.8246441669779729E-5</v>
      </c>
      <c r="H7" s="78">
        <f t="shared" si="1"/>
        <v>2.1918431264634724E-5</v>
      </c>
      <c r="I7" s="86">
        <f>IFERROR((s_DL/(up_Rad_Spec!AV7*s_GSF_i*s_Fam*s_Foffset*Fsurf!C7*s_EF_iw*(1/365)*s_ET_iw*(1/24)))*1,".")</f>
        <v>18.571913161465403</v>
      </c>
      <c r="J7" s="78">
        <f>IFERROR((s_DL/(up_Rad_Spec!AZ7*s_GSF_i*s_Fam*s_Foffset*Fsurf!C7*s_EF_iw*(1/365)*s_ET_iw*(1/24)))*1,".")</f>
        <v>18.571913161465403</v>
      </c>
      <c r="K7" s="78">
        <f>IFERROR((s_DL/(up_Rad_Spec!BA7*s_GSF_i*s_Fam*s_Foffset*Fsurf!C7*s_EF_iw*(1/365)*s_ET_iw*(1/24)))*1,".")</f>
        <v>18.571913161465403</v>
      </c>
      <c r="L7" s="78">
        <f>IFERROR((s_DL/(up_Rad_Spec!BB7*s_GSF_i*s_Fam*s_Foffset*Fsurf!C7*s_EF_iw*(1/365)*s_ET_iw*(1/24)))*1,".")</f>
        <v>18.571913161465403</v>
      </c>
      <c r="M7" s="78">
        <f>IFERROR((s_DL/(up_Rad_Spec!AY7*s_GSF_i*s_Fam*s_Foffset*Fsurf!C7*s_EF_iw*(1/365)*s_ET_iw*(1/24)))*1,".")</f>
        <v>18.571913161465403</v>
      </c>
      <c r="N7" s="78">
        <f>IFERROR((s_DL/(up_Rad_Spec!AV7*s_GSF_i*s_Fam*s_Foffset*acf!D7*s_ET_iw*(1/24)*s_EF_iw*(1/365)))*1,".")</f>
        <v>22.960849369608486</v>
      </c>
      <c r="O7" s="78">
        <f>IFERROR((s_DL/(up_Rad_Spec!AZ7*s_GSF_i*s_Fam*s_Foffset*acf!E7*s_ET_iw*(1/24)*s_EF_iw*(1/365)))*1,".")</f>
        <v>21.916730328495049</v>
      </c>
      <c r="P7" s="78">
        <f>IFERROR((s_DL/(up_Rad_Spec!BA7*s_GSF_i*s_Fam*s_Foffset*acf!F7*s_ET_iw*(1/24)*s_EF_iw*(1/365)))*1,".")</f>
        <v>21.40909090909091</v>
      </c>
      <c r="Q7" s="78">
        <f>IFERROR((s_DL/(up_Rad_Spec!BB7*s_GSF_i*s_Fam*s_Foffset*acf!G7*s_ET_iw*(1/24)*s_EF_iw*(1/365)))*1,".")</f>
        <v>22.771501925545561</v>
      </c>
      <c r="R7" s="78">
        <f>IFERROR((s_DL/(up_Rad_Spec!AY7*s_GSF_i*s_Fam*s_Foffset*acf!C7*s_ET_iw*(1/24)*s_EF_iw*(1/365)))*1,".")</f>
        <v>21.87870685464268</v>
      </c>
    </row>
    <row r="8" spans="1:18">
      <c r="A8" s="75" t="s">
        <v>15</v>
      </c>
      <c r="B8" s="76" t="s">
        <v>8</v>
      </c>
      <c r="C8" s="78">
        <f>IFERROR((s_DL/(k_decay*up_Rad_Spec!V8*s_IFD_iw*s_EF_iw))*1,".")</f>
        <v>3.0499657036180126E-5</v>
      </c>
      <c r="D8" s="78">
        <f>IFERROR((s_DL/(k_decay*up_Rad_Spec!AN8*s_IRA_iw*(1/s_PEFm_pp)*s_SLF*s_ET_iw*s_EF_iw))*1,".")</f>
        <v>7.79034091700176E-5</v>
      </c>
      <c r="E8" s="78">
        <f>IFERROR((s_DL/(k_decay*up_Rad_Spec!AN8*s_IRA_iw*(1/s_PEF)*s_SLF*s_ET_iw*s_EF_iw))*1,".")</f>
        <v>3.8235142431006176E-4</v>
      </c>
      <c r="F8" s="78">
        <f>IFERROR((s_DL/(k_decay*up_Rad_Spec!AY8*s_GSF_i*s_Fam*s_Foffset*acf!C8*s_ET_iw*(1/24)*s_EF_iw*(1/365)))*1,".")</f>
        <v>25.370607496765942</v>
      </c>
      <c r="G8" s="78">
        <f t="shared" si="0"/>
        <v>2.8246442487838159E-5</v>
      </c>
      <c r="H8" s="78">
        <f t="shared" si="1"/>
        <v>2.1918431757213578E-5</v>
      </c>
      <c r="I8" s="86">
        <f>IFERROR((s_DL/(up_Rad_Spec!AV8*s_GSF_i*s_Fam*s_Foffset*Fsurf!C8*s_EF_iw*(1/365)*s_ET_iw*(1/24)))*1,".")</f>
        <v>19.73150734300388</v>
      </c>
      <c r="J8" s="78">
        <f>IFERROR((s_DL/(up_Rad_Spec!AZ8*s_GSF_i*s_Fam*s_Foffset*Fsurf!C8*s_EF_iw*(1/365)*s_ET_iw*(1/24)))*1,".")</f>
        <v>19.73150734300388</v>
      </c>
      <c r="K8" s="78">
        <f>IFERROR((s_DL/(up_Rad_Spec!BA8*s_GSF_i*s_Fam*s_Foffset*Fsurf!C8*s_EF_iw*(1/365)*s_ET_iw*(1/24)))*1,".")</f>
        <v>19.73150734300388</v>
      </c>
      <c r="L8" s="78">
        <f>IFERROR((s_DL/(up_Rad_Spec!BB8*s_GSF_i*s_Fam*s_Foffset*Fsurf!C8*s_EF_iw*(1/365)*s_ET_iw*(1/24)))*1,".")</f>
        <v>19.73150734300388</v>
      </c>
      <c r="M8" s="78">
        <f>IFERROR((s_DL/(up_Rad_Spec!AY8*s_GSF_i*s_Fam*s_Foffset*Fsurf!C8*s_EF_iw*(1/365)*s_ET_iw*(1/24)))*1,".")</f>
        <v>19.73150734300388</v>
      </c>
      <c r="N8" s="78">
        <f>IFERROR((s_DL/(up_Rad_Spec!AV8*s_GSF_i*s_Fam*s_Foffset*acf!D8*s_ET_iw*(1/24)*s_EF_iw*(1/365)))*1,".")</f>
        <v>20.459065796082381</v>
      </c>
      <c r="O8" s="78">
        <f>IFERROR((s_DL/(up_Rad_Spec!AZ8*s_GSF_i*s_Fam*s_Foffset*acf!E8*s_ET_iw*(1/24)*s_EF_iw*(1/365)))*1,".")</f>
        <v>21.201364558362531</v>
      </c>
      <c r="P8" s="78">
        <f>IFERROR((s_DL/(up_Rad_Spec!BA8*s_GSF_i*s_Fam*s_Foffset*acf!F8*s_ET_iw*(1/24)*s_EF_iw*(1/365)))*1,".")</f>
        <v>21.222888786340565</v>
      </c>
      <c r="Q8" s="78">
        <f>IFERROR((s_DL/(up_Rad_Spec!BB8*s_GSF_i*s_Fam*s_Foffset*acf!G8*s_ET_iw*(1/24)*s_EF_iw*(1/365)))*1,".")</f>
        <v>22.295669630054494</v>
      </c>
      <c r="R8" s="78">
        <f>IFERROR((s_DL/(up_Rad_Spec!AY8*s_GSF_i*s_Fam*s_Foffset*acf!C8*s_ET_iw*(1/24)*s_EF_iw*(1/365)))*1,".")</f>
        <v>22.447834045149481</v>
      </c>
    </row>
    <row r="9" spans="1:18">
      <c r="A9" s="75" t="s">
        <v>16</v>
      </c>
      <c r="B9" s="85" t="s">
        <v>8</v>
      </c>
      <c r="C9" s="78">
        <f>IFERROR((s_DL/(k_decay*up_Rad_Spec!V9*s_IFD_iw*s_EF_iw))*1,".")</f>
        <v>3.0499657036180126E-5</v>
      </c>
      <c r="D9" s="78">
        <f>IFERROR((s_DL/(k_decay*up_Rad_Spec!AN9*s_IRA_iw*(1/s_PEFm_pp)*s_SLF*s_ET_iw*s_EF_iw))*1,".")</f>
        <v>7.79034091700176E-5</v>
      </c>
      <c r="E9" s="78">
        <f>IFERROR((s_DL/(k_decay*up_Rad_Spec!AN9*s_IRA_iw*(1/s_PEF)*s_SLF*s_ET_iw*s_EF_iw))*1,".")</f>
        <v>3.8235142431006176E-4</v>
      </c>
      <c r="F9" s="78">
        <f>IFERROR((s_DL/(k_decay*up_Rad_Spec!AY9*s_GSF_i*s_Fam*s_Foffset*acf!C9*s_ET_iw*(1/24)*s_EF_iw*(1/365)))*1,".")</f>
        <v>25.987431455020651</v>
      </c>
      <c r="G9" s="78">
        <f t="shared" si="0"/>
        <v>2.8246443234277528E-5</v>
      </c>
      <c r="H9" s="78">
        <f t="shared" si="1"/>
        <v>2.1918432206668325E-5</v>
      </c>
      <c r="I9" s="86">
        <f>IFERROR((s_DL/(up_Rad_Spec!AV9*s_GSF_i*s_Fam*s_Foffset*Fsurf!C9*s_EF_iw*(1/365)*s_ET_iw*(1/24)))*1,".")</f>
        <v>21.067821067821068</v>
      </c>
      <c r="J9" s="78">
        <f>IFERROR((s_DL/(up_Rad_Spec!AZ9*s_GSF_i*s_Fam*s_Foffset*Fsurf!C9*s_EF_iw*(1/365)*s_ET_iw*(1/24)))*1,".")</f>
        <v>21.067821067821068</v>
      </c>
      <c r="K9" s="78">
        <f>IFERROR((s_DL/(up_Rad_Spec!BA9*s_GSF_i*s_Fam*s_Foffset*Fsurf!C9*s_EF_iw*(1/365)*s_ET_iw*(1/24)))*1,".")</f>
        <v>21.067821067821068</v>
      </c>
      <c r="L9" s="78">
        <f>IFERROR((s_DL/(up_Rad_Spec!BB9*s_GSF_i*s_Fam*s_Foffset*Fsurf!C9*s_EF_iw*(1/365)*s_ET_iw*(1/24)))*1,".")</f>
        <v>21.067821067821068</v>
      </c>
      <c r="M9" s="78">
        <f>IFERROR((s_DL/(up_Rad_Spec!AY9*s_GSF_i*s_Fam*s_Foffset*Fsurf!C9*s_EF_iw*(1/365)*s_ET_iw*(1/24)))*1,".")</f>
        <v>21.067821067821068</v>
      </c>
      <c r="N9" s="78">
        <f>IFERROR((s_DL/(up_Rad_Spec!AV9*s_GSF_i*s_Fam*s_Foffset*acf!D9*s_ET_iw*(1/24)*s_EF_iw*(1/365)))*1,".")</f>
        <v>21.126772310258545</v>
      </c>
      <c r="O9" s="78">
        <f>IFERROR((s_DL/(up_Rad_Spec!AZ9*s_GSF_i*s_Fam*s_Foffset*acf!E9*s_ET_iw*(1/24)*s_EF_iw*(1/365)))*1,".")</f>
        <v>21.302727272727285</v>
      </c>
      <c r="P9" s="78">
        <f>IFERROR((s_DL/(up_Rad_Spec!BA9*s_GSF_i*s_Fam*s_Foffset*acf!F9*s_ET_iw*(1/24)*s_EF_iw*(1/365)))*1,".")</f>
        <v>21.078303425774891</v>
      </c>
      <c r="Q9" s="78">
        <f>IFERROR((s_DL/(up_Rad_Spec!BB9*s_GSF_i*s_Fam*s_Foffset*acf!G9*s_ET_iw*(1/24)*s_EF_iw*(1/365)))*1,".")</f>
        <v>21.236363636363638</v>
      </c>
      <c r="R9" s="78">
        <f>IFERROR((s_DL/(up_Rad_Spec!AY9*s_GSF_i*s_Fam*s_Foffset*acf!C9*s_ET_iw*(1/24)*s_EF_iw*(1/365)))*1,".")</f>
        <v>22.993597951344441</v>
      </c>
    </row>
    <row r="10" spans="1:18">
      <c r="A10" s="82" t="s">
        <v>17</v>
      </c>
      <c r="B10" s="76" t="s">
        <v>10</v>
      </c>
      <c r="C10" s="78">
        <f>IFERROR((s_DL/(k_decay*up_Rad_Spec!V10*s_IFD_iw*s_EF_iw))*1,".")</f>
        <v>3.0499657036180126E-5</v>
      </c>
      <c r="D10" s="78">
        <f>IFERROR((s_DL/(k_decay*up_Rad_Spec!AN10*s_IRA_iw*(1/s_PEFm_pp)*s_SLF*s_ET_iw*s_EF_iw))*1,".")</f>
        <v>7.79034091700176E-5</v>
      </c>
      <c r="E10" s="78">
        <f>IFERROR((s_DL/(k_decay*up_Rad_Spec!AN10*s_IRA_iw*(1/s_PEF)*s_SLF*s_ET_iw*s_EF_iw))*1,".")</f>
        <v>3.8235142431006176E-4</v>
      </c>
      <c r="F10" s="78">
        <f>IFERROR((s_DL/(k_decay*up_Rad_Spec!AY10*s_GSF_i*s_Fam*s_Foffset*acf!C10*s_ET_iw*(1/24)*s_EF_iw*(1/365)))*1,".")</f>
        <v>24.857470988868876</v>
      </c>
      <c r="G10" s="78">
        <f t="shared" si="0"/>
        <v>2.8246441838646975E-5</v>
      </c>
      <c r="H10" s="78">
        <f t="shared" si="1"/>
        <v>2.1918431366315032E-5</v>
      </c>
      <c r="I10" s="86">
        <f>IFERROR((s_DL/(up_Rad_Spec!AV10*s_GSF_i*s_Fam*s_Foffset*Fsurf!C10*s_EF_iw*(1/365)*s_ET_iw*(1/24)))*1,".")</f>
        <v>18.571913161465403</v>
      </c>
      <c r="J10" s="78">
        <f>IFERROR((s_DL/(up_Rad_Spec!AZ10*s_GSF_i*s_Fam*s_Foffset*Fsurf!C10*s_EF_iw*(1/365)*s_ET_iw*(1/24)))*1,".")</f>
        <v>18.571913161465403</v>
      </c>
      <c r="K10" s="78">
        <f>IFERROR((s_DL/(up_Rad_Spec!BA10*s_GSF_i*s_Fam*s_Foffset*Fsurf!C10*s_EF_iw*(1/365)*s_ET_iw*(1/24)))*1,".")</f>
        <v>18.571913161465403</v>
      </c>
      <c r="L10" s="78">
        <f>IFERROR((s_DL/(up_Rad_Spec!BB10*s_GSF_i*s_Fam*s_Foffset*Fsurf!C10*s_EF_iw*(1/365)*s_ET_iw*(1/24)))*1,".")</f>
        <v>18.571913161465403</v>
      </c>
      <c r="M10" s="78">
        <f>IFERROR((s_DL/(up_Rad_Spec!AY10*s_GSF_i*s_Fam*s_Foffset*Fsurf!C10*s_EF_iw*(1/365)*s_ET_iw*(1/24)))*1,".")</f>
        <v>18.571913161465403</v>
      </c>
      <c r="N10" s="78">
        <f>IFERROR((s_DL/(up_Rad_Spec!AV10*s_GSF_i*s_Fam*s_Foffset*acf!D10*s_ET_iw*(1/24)*s_EF_iw*(1/365)))*1,".")</f>
        <v>23.322077922077924</v>
      </c>
      <c r="O10" s="78">
        <f>IFERROR((s_DL/(up_Rad_Spec!AZ10*s_GSF_i*s_Fam*s_Foffset*acf!E10*s_ET_iw*(1/24)*s_EF_iw*(1/365)))*1,".")</f>
        <v>21.805194805194798</v>
      </c>
      <c r="P10" s="78">
        <f>IFERROR((s_DL/(up_Rad_Spec!BA10*s_GSF_i*s_Fam*s_Foffset*acf!F10*s_ET_iw*(1/24)*s_EF_iw*(1/365)))*1,".")</f>
        <v>21.454427848994477</v>
      </c>
      <c r="Q10" s="78">
        <f>IFERROR((s_DL/(up_Rad_Spec!BB10*s_GSF_i*s_Fam*s_Foffset*acf!G10*s_ET_iw*(1/24)*s_EF_iw*(1/365)))*1,".")</f>
        <v>22.787513691128147</v>
      </c>
      <c r="R10" s="78">
        <f>IFERROR((s_DL/(up_Rad_Spec!AY10*s_GSF_i*s_Fam*s_Foffset*acf!C10*s_ET_iw*(1/24)*s_EF_iw*(1/365)))*1,".")</f>
        <v>21.993812470252266</v>
      </c>
    </row>
    <row r="11" spans="1:18">
      <c r="A11" s="75" t="s">
        <v>18</v>
      </c>
      <c r="B11" s="76" t="s">
        <v>8</v>
      </c>
      <c r="C11" s="78">
        <f>IFERROR((s_DL/(k_decay*up_Rad_Spec!V11*s_IFD_iw*s_EF_iw))*1,".")</f>
        <v>3.0499657036180126E-5</v>
      </c>
      <c r="D11" s="78">
        <f>IFERROR((s_DL/(k_decay*up_Rad_Spec!AN11*s_IRA_iw*(1/s_PEFm_pp)*s_SLF*s_ET_iw*s_EF_iw))*1,".")</f>
        <v>7.79034091700176E-5</v>
      </c>
      <c r="E11" s="78">
        <f>IFERROR((s_DL/(k_decay*up_Rad_Spec!AN11*s_IRA_iw*(1/s_PEF)*s_SLF*s_ET_iw*s_EF_iw))*1,".")</f>
        <v>3.8235142431006176E-4</v>
      </c>
      <c r="F11" s="78">
        <f>IFERROR((s_DL/(k_decay*up_Rad_Spec!AY11*s_GSF_i*s_Fam*s_Foffset*acf!C11*s_ET_iw*(1/24)*s_EF_iw*(1/365)))*1,".")</f>
        <v>24.259227648274791</v>
      </c>
      <c r="G11" s="78">
        <f t="shared" si="0"/>
        <v>2.8246441047109564E-5</v>
      </c>
      <c r="H11" s="78">
        <f t="shared" si="1"/>
        <v>2.1918430889705314E-5</v>
      </c>
      <c r="I11" s="86">
        <f>IFERROR((s_DL/(up_Rad_Spec!AV11*s_GSF_i*s_Fam*s_Foffset*Fsurf!C11*s_EF_iw*(1/365)*s_ET_iw*(1/24)))*1,".")</f>
        <v>18.711551606288449</v>
      </c>
      <c r="J11" s="78">
        <f>IFERROR((s_DL/(up_Rad_Spec!AZ11*s_GSF_i*s_Fam*s_Foffset*Fsurf!C11*s_EF_iw*(1/365)*s_ET_iw*(1/24)))*1,".")</f>
        <v>18.711551606288449</v>
      </c>
      <c r="K11" s="78">
        <f>IFERROR((s_DL/(up_Rad_Spec!BA11*s_GSF_i*s_Fam*s_Foffset*Fsurf!C11*s_EF_iw*(1/365)*s_ET_iw*(1/24)))*1,".")</f>
        <v>18.711551606288449</v>
      </c>
      <c r="L11" s="78">
        <f>IFERROR((s_DL/(up_Rad_Spec!BB11*s_GSF_i*s_Fam*s_Foffset*Fsurf!C11*s_EF_iw*(1/365)*s_ET_iw*(1/24)))*1,".")</f>
        <v>18.711551606288449</v>
      </c>
      <c r="M11" s="78">
        <f>IFERROR((s_DL/(up_Rad_Spec!AY11*s_GSF_i*s_Fam*s_Foffset*Fsurf!C11*s_EF_iw*(1/365)*s_ET_iw*(1/24)))*1,".")</f>
        <v>18.711551606288449</v>
      </c>
      <c r="N11" s="78">
        <f>IFERROR((s_DL/(up_Rad_Spec!AV11*s_GSF_i*s_Fam*s_Foffset*acf!D11*s_ET_iw*(1/24)*s_EF_iw*(1/365)))*1,".")</f>
        <v>24.175324675324678</v>
      </c>
      <c r="O11" s="78">
        <f>IFERROR((s_DL/(up_Rad_Spec!AZ11*s_GSF_i*s_Fam*s_Foffset*acf!E11*s_ET_iw*(1/24)*s_EF_iw*(1/365)))*1,".")</f>
        <v>22.354066985645932</v>
      </c>
      <c r="P11" s="78">
        <f>IFERROR((s_DL/(up_Rad_Spec!BA11*s_GSF_i*s_Fam*s_Foffset*acf!F11*s_ET_iw*(1/24)*s_EF_iw*(1/365)))*1,".")</f>
        <v>21.914323086984954</v>
      </c>
      <c r="Q11" s="78">
        <f>IFERROR((s_DL/(up_Rad_Spec!BB11*s_GSF_i*s_Fam*s_Foffset*acf!G11*s_ET_iw*(1/24)*s_EF_iw*(1/365)))*1,".")</f>
        <v>22.614130434782616</v>
      </c>
      <c r="R11" s="78">
        <f>IFERROR((s_DL/(up_Rad_Spec!AY11*s_GSF_i*s_Fam*s_Foffset*acf!C11*s_ET_iw*(1/24)*s_EF_iw*(1/365)))*1,".")</f>
        <v>21.464488636363637</v>
      </c>
    </row>
    <row r="12" spans="1:18">
      <c r="A12" s="75" t="s">
        <v>19</v>
      </c>
      <c r="B12" s="85" t="s">
        <v>8</v>
      </c>
      <c r="C12" s="78">
        <f>IFERROR((s_DL/(k_decay*up_Rad_Spec!V12*s_IFD_iw*s_EF_iw))*1,".")</f>
        <v>3.0499657036180126E-5</v>
      </c>
      <c r="D12" s="78">
        <f>IFERROR((s_DL/(k_decay*up_Rad_Spec!AN12*s_IRA_iw*(1/s_PEFm_pp)*s_SLF*s_ET_iw*s_EF_iw))*1,".")</f>
        <v>7.79034091700176E-5</v>
      </c>
      <c r="E12" s="78">
        <f>IFERROR((s_DL/(k_decay*up_Rad_Spec!AN12*s_IRA_iw*(1/s_PEF)*s_SLF*s_ET_iw*s_EF_iw))*1,".")</f>
        <v>3.8235142431006176E-4</v>
      </c>
      <c r="F12" s="78">
        <f>IFERROR((s_DL/(k_decay*up_Rad_Spec!AY12*s_GSF_i*s_Fam*s_Foffset*acf!C12*s_ET_iw*(1/24)*s_EF_iw*(1/365)))*1,".")</f>
        <v>24.950435061303626</v>
      </c>
      <c r="G12" s="78">
        <f t="shared" si="0"/>
        <v>2.8246441958240475E-5</v>
      </c>
      <c r="H12" s="78">
        <f t="shared" si="1"/>
        <v>2.1918431438326064E-5</v>
      </c>
      <c r="I12" s="86" t="str">
        <f>IFERROR((s_DL/(up_Rad_Spec!AV12*s_GSF_i*s_Fam*s_Foffset*Fsurf!C12*s_EF_iw*(1/365)*s_ET_iw*(1/24)))*1,".")</f>
        <v>.</v>
      </c>
      <c r="J12" s="78" t="str">
        <f>IFERROR((s_DL/(up_Rad_Spec!AZ12*s_GSF_i*s_Fam*s_Foffset*Fsurf!C12*s_EF_iw*(1/365)*s_ET_iw*(1/24)))*1,".")</f>
        <v>.</v>
      </c>
      <c r="K12" s="78" t="str">
        <f>IFERROR((s_DL/(up_Rad_Spec!BA12*s_GSF_i*s_Fam*s_Foffset*Fsurf!C12*s_EF_iw*(1/365)*s_ET_iw*(1/24)))*1,".")</f>
        <v>.</v>
      </c>
      <c r="L12" s="78" t="str">
        <f>IFERROR((s_DL/(up_Rad_Spec!BB12*s_GSF_i*s_Fam*s_Foffset*Fsurf!C12*s_EF_iw*(1/365)*s_ET_iw*(1/24)))*1,".")</f>
        <v>.</v>
      </c>
      <c r="M12" s="78" t="str">
        <f>IFERROR((s_DL/(up_Rad_Spec!AY12*s_GSF_i*s_Fam*s_Foffset*Fsurf!C12*s_EF_iw*(1/365)*s_ET_iw*(1/24)))*1,".")</f>
        <v>.</v>
      </c>
      <c r="N12" s="78">
        <f>IFERROR((s_DL/(up_Rad_Spec!AV12*s_GSF_i*s_Fam*s_Foffset*acf!D12*s_ET_iw*(1/24)*s_EF_iw*(1/365)))*1,".")</f>
        <v>22.275643224699827</v>
      </c>
      <c r="O12" s="78">
        <f>IFERROR((s_DL/(up_Rad_Spec!AZ12*s_GSF_i*s_Fam*s_Foffset*acf!E12*s_ET_iw*(1/24)*s_EF_iw*(1/365)))*1,".")</f>
        <v>21.580523620906202</v>
      </c>
      <c r="P12" s="78">
        <f>IFERROR((s_DL/(up_Rad_Spec!BA12*s_GSF_i*s_Fam*s_Foffset*acf!F12*s_ET_iw*(1/24)*s_EF_iw*(1/365)))*1,".")</f>
        <v>21.443241522050624</v>
      </c>
      <c r="Q12" s="78">
        <f>IFERROR((s_DL/(up_Rad_Spec!BB12*s_GSF_i*s_Fam*s_Foffset*acf!G12*s_ET_iw*(1/24)*s_EF_iw*(1/365)))*1,".")</f>
        <v>22.520119225037252</v>
      </c>
      <c r="R12" s="78">
        <f>IFERROR((s_DL/(up_Rad_Spec!AY12*s_GSF_i*s_Fam*s_Foffset*acf!C12*s_ET_iw*(1/24)*s_EF_iw*(1/365)))*1,".")</f>
        <v>22.076066790352506</v>
      </c>
    </row>
    <row r="13" spans="1:18">
      <c r="A13" s="75" t="s">
        <v>20</v>
      </c>
      <c r="B13" s="76" t="s">
        <v>8</v>
      </c>
      <c r="C13" s="78">
        <f>IFERROR((s_DL/(k_decay*up_Rad_Spec!V13*s_IFD_iw*s_EF_iw))*1,".")</f>
        <v>3.0499657036180126E-5</v>
      </c>
      <c r="D13" s="78">
        <f>IFERROR((s_DL/(k_decay*up_Rad_Spec!AN13*s_IRA_iw*(1/s_PEFm_pp)*s_SLF*s_ET_iw*s_EF_iw))*1,".")</f>
        <v>7.79034091700176E-5</v>
      </c>
      <c r="E13" s="78">
        <f>IFERROR((s_DL/(k_decay*up_Rad_Spec!AN13*s_IRA_iw*(1/s_PEF)*s_SLF*s_ET_iw*s_EF_iw))*1,".")</f>
        <v>3.8235142431006176E-4</v>
      </c>
      <c r="F13" s="78">
        <f>IFERROR((s_DL/(k_decay*up_Rad_Spec!AY13*s_GSF_i*s_Fam*s_Foffset*acf!C13*s_ET_iw*(1/24)*s_EF_iw*(1/365)))*1,".")</f>
        <v>22.735701274228543</v>
      </c>
      <c r="G13" s="78">
        <f t="shared" ref="G13:G30" si="2">(IF(AND(C13&lt;&gt;".",E13&lt;&gt;".",F13&lt;&gt;"."),1/((1/C13)+(1/E13)+(1/F13)),IF(AND(C13&lt;&gt;".",E13&lt;&gt;".",F13="."), 1/((1/C13)+(1/E13)),IF(AND(C13&lt;&gt;".",E13=".",F13&lt;&gt;"."),1/((1/C13)+(1/F13)),IF(AND(C13=".",E13&lt;&gt;".",F13&lt;&gt;"."),1/((1/E13)+(1/F13)),IF(AND(C13&lt;&gt;".",E13=".",F13="."),1/(1/C13),IF(AND(C13=".",E13&lt;&gt;".",F13="."),1/(1/E13),IF(AND(C13=".",E13=".",F13&lt;&gt;"."),1/(1/F13),IF(AND(C13=".",E13=".",F13="."),".")))))))))</f>
        <v>2.8246438843208521E-5</v>
      </c>
      <c r="H13" s="78">
        <f t="shared" ref="H13:H30" si="3">(IF(AND(C13&lt;&gt;".",D13&lt;&gt;".",F13&lt;&gt;"."),1/((1/C13)+(1/D13)+(1/F13)),IF(AND(C13&lt;&gt;".",D13&lt;&gt;".",F13="."), 1/((1/C13)+(1/D13)),IF(AND(C13&lt;&gt;".",D13=".",F13&lt;&gt;"."),1/((1/C13)+(1/F13)),IF(AND(C13=".",D13&lt;&gt;".",F13&lt;&gt;"."),1/((1/D13)+(1/F13)),IF(AND(C13&lt;&gt;".",D13=".",F13="."),1/(1/C13),IF(AND(C13=".",D13&lt;&gt;".",F13="."),1/(1/D13),IF(AND(C13=".",D13=".",F13&lt;&gt;"."),1/(1/F13),IF(AND(C13=".",D13=".",F13="."),".")))))))))</f>
        <v>2.1918429562666744E-5</v>
      </c>
      <c r="I13" s="86">
        <f>IFERROR((s_DL/(up_Rad_Spec!AV13*s_GSF_i*s_Fam*s_Foffset*Fsurf!C13*s_EF_iw*(1/365)*s_ET_iw*(1/24)))*1,".")</f>
        <v>16.730328495034378</v>
      </c>
      <c r="J13" s="78">
        <f>IFERROR((s_DL/(up_Rad_Spec!AZ13*s_GSF_i*s_Fam*s_Foffset*Fsurf!C13*s_EF_iw*(1/365)*s_ET_iw*(1/24)))*1,".")</f>
        <v>16.730328495034378</v>
      </c>
      <c r="K13" s="78">
        <f>IFERROR((s_DL/(up_Rad_Spec!BA13*s_GSF_i*s_Fam*s_Foffset*Fsurf!C13*s_EF_iw*(1/365)*s_ET_iw*(1/24)))*1,".")</f>
        <v>16.730328495034378</v>
      </c>
      <c r="L13" s="78">
        <f>IFERROR((s_DL/(up_Rad_Spec!BB13*s_GSF_i*s_Fam*s_Foffset*Fsurf!C13*s_EF_iw*(1/365)*s_ET_iw*(1/24)))*1,".")</f>
        <v>16.730328495034378</v>
      </c>
      <c r="M13" s="78">
        <f>IFERROR((s_DL/(up_Rad_Spec!AY13*s_GSF_i*s_Fam*s_Foffset*Fsurf!C13*s_EF_iw*(1/365)*s_ET_iw*(1/24)))*1,".")</f>
        <v>16.730328495034378</v>
      </c>
      <c r="N13" s="78">
        <f>IFERROR((s_DL/(up_Rad_Spec!AV13*s_GSF_i*s_Fam*s_Foffset*acf!D13*s_ET_iw*(1/24)*s_EF_iw*(1/365)))*1,".")</f>
        <v>20.204040404040416</v>
      </c>
      <c r="O13" s="78">
        <f>IFERROR((s_DL/(up_Rad_Spec!AZ13*s_GSF_i*s_Fam*s_Foffset*acf!E13*s_ET_iw*(1/24)*s_EF_iw*(1/365)))*1,".")</f>
        <v>20.910106653123414</v>
      </c>
      <c r="P13" s="78">
        <f>IFERROR((s_DL/(up_Rad_Spec!BA13*s_GSF_i*s_Fam*s_Foffset*acf!F13*s_ET_iw*(1/24)*s_EF_iw*(1/365)))*1,".")</f>
        <v>21.295793758480318</v>
      </c>
      <c r="Q13" s="78">
        <f>IFERROR((s_DL/(up_Rad_Spec!BB13*s_GSF_i*s_Fam*s_Foffset*acf!G13*s_ET_iw*(1/24)*s_EF_iw*(1/365)))*1,".")</f>
        <v>21.242602286080551</v>
      </c>
      <c r="R13" s="78">
        <f>IFERROR((s_DL/(up_Rad_Spec!AY13*s_GSF_i*s_Fam*s_Foffset*acf!C13*s_ET_iw*(1/24)*s_EF_iw*(1/365)))*1,".")</f>
        <v>20.116477272727263</v>
      </c>
    </row>
    <row r="14" spans="1:18">
      <c r="A14" s="75" t="s">
        <v>21</v>
      </c>
      <c r="B14" s="76" t="s">
        <v>8</v>
      </c>
      <c r="C14" s="78">
        <f>IFERROR((s_DL/(k_decay*up_Rad_Spec!V14*s_IFD_iw*s_EF_iw))*1,".")</f>
        <v>3.0499657036180126E-5</v>
      </c>
      <c r="D14" s="78">
        <f>IFERROR((s_DL/(k_decay*up_Rad_Spec!AN14*s_IRA_iw*(1/s_PEFm_pp)*s_SLF*s_ET_iw*s_EF_iw))*1,".")</f>
        <v>7.79034091700176E-5</v>
      </c>
      <c r="E14" s="78">
        <f>IFERROR((s_DL/(k_decay*up_Rad_Spec!AN14*s_IRA_iw*(1/s_PEF)*s_SLF*s_ET_iw*s_EF_iw))*1,".")</f>
        <v>3.8235142431006176E-4</v>
      </c>
      <c r="F14" s="78">
        <f>IFERROR((s_DL/(k_decay*up_Rad_Spec!AY14*s_GSF_i*s_Fam*s_Foffset*acf!C14*s_ET_iw*(1/24)*s_EF_iw*(1/365)))*1,".")</f>
        <v>24.142033311809708</v>
      </c>
      <c r="G14" s="78">
        <f t="shared" si="2"/>
        <v>2.8246440887454285E-5</v>
      </c>
      <c r="H14" s="78">
        <f t="shared" si="3"/>
        <v>2.1918430793571821E-5</v>
      </c>
      <c r="I14" s="86">
        <f>IFERROR((s_DL/(up_Rad_Spec!AV14*s_GSF_i*s_Fam*s_Foffset*Fsurf!C14*s_EF_iw*(1/365)*s_ET_iw*(1/24)))*1,".")</f>
        <v>18.248479293392222</v>
      </c>
      <c r="J14" s="78">
        <f>IFERROR((s_DL/(up_Rad_Spec!AZ14*s_GSF_i*s_Fam*s_Foffset*Fsurf!C14*s_EF_iw*(1/365)*s_ET_iw*(1/24)))*1,".")</f>
        <v>18.248479293392222</v>
      </c>
      <c r="K14" s="78">
        <f>IFERROR((s_DL/(up_Rad_Spec!BA14*s_GSF_i*s_Fam*s_Foffset*Fsurf!C14*s_EF_iw*(1/365)*s_ET_iw*(1/24)))*1,".")</f>
        <v>18.248479293392222</v>
      </c>
      <c r="L14" s="78">
        <f>IFERROR((s_DL/(up_Rad_Spec!BB14*s_GSF_i*s_Fam*s_Foffset*Fsurf!C14*s_EF_iw*(1/365)*s_ET_iw*(1/24)))*1,".")</f>
        <v>18.248479293392222</v>
      </c>
      <c r="M14" s="78">
        <f>IFERROR((s_DL/(up_Rad_Spec!AY14*s_GSF_i*s_Fam*s_Foffset*Fsurf!C14*s_EF_iw*(1/365)*s_ET_iw*(1/24)))*1,".")</f>
        <v>18.248479293392222</v>
      </c>
      <c r="N14" s="78">
        <f>IFERROR((s_DL/(up_Rad_Spec!AV14*s_GSF_i*s_Fam*s_Foffset*acf!D14*s_ET_iw*(1/24)*s_EF_iw*(1/365)))*1,".")</f>
        <v>21.590672101620999</v>
      </c>
      <c r="O14" s="78">
        <f>IFERROR((s_DL/(up_Rad_Spec!AZ14*s_GSF_i*s_Fam*s_Foffset*acf!E14*s_ET_iw*(1/24)*s_EF_iw*(1/365)))*1,".")</f>
        <v>21.472632079961937</v>
      </c>
      <c r="P14" s="78">
        <f>IFERROR((s_DL/(up_Rad_Spec!BA14*s_GSF_i*s_Fam*s_Foffset*acf!F14*s_ET_iw*(1/24)*s_EF_iw*(1/365)))*1,".")</f>
        <v>21.397621070518284</v>
      </c>
      <c r="Q14" s="78">
        <f>IFERROR((s_DL/(up_Rad_Spec!BB14*s_GSF_i*s_Fam*s_Foffset*acf!G14*s_ET_iw*(1/24)*s_EF_iw*(1/365)))*1,".")</f>
        <v>22.379823413996078</v>
      </c>
      <c r="R14" s="78">
        <f>IFERROR((s_DL/(up_Rad_Spec!AY14*s_GSF_i*s_Fam*s_Foffset*acf!C14*s_ET_iw*(1/24)*s_EF_iw*(1/365)))*1,".")</f>
        <v>21.36079545454546</v>
      </c>
    </row>
    <row r="15" spans="1:18">
      <c r="A15" s="75" t="s">
        <v>22</v>
      </c>
      <c r="B15" s="76" t="s">
        <v>8</v>
      </c>
      <c r="C15" s="78">
        <f>IFERROR((s_DL/(k_decay*up_Rad_Spec!V15*s_IFD_iw*s_EF_iw))*1,".")</f>
        <v>3.0499657036180126E-5</v>
      </c>
      <c r="D15" s="78">
        <f>IFERROR((s_DL/(k_decay*up_Rad_Spec!AN15*s_IRA_iw*(1/s_PEFm_pp)*s_SLF*s_ET_iw*s_EF_iw))*1,".")</f>
        <v>7.79034091700176E-5</v>
      </c>
      <c r="E15" s="78">
        <f>IFERROR((s_DL/(k_decay*up_Rad_Spec!AN15*s_IRA_iw*(1/s_PEF)*s_SLF*s_ET_iw*s_EF_iw))*1,".")</f>
        <v>3.8235142431006176E-4</v>
      </c>
      <c r="F15" s="78">
        <f>IFERROR((s_DL/(k_decay*up_Rad_Spec!AY15*s_GSF_i*s_Fam*s_Foffset*acf!C15*s_ET_iw*(1/24)*s_EF_iw*(1/365)))*1,".")</f>
        <v>25.001458445887067</v>
      </c>
      <c r="G15" s="78">
        <f t="shared" si="2"/>
        <v>2.824644202350141E-5</v>
      </c>
      <c r="H15" s="78">
        <f t="shared" si="3"/>
        <v>2.1918431477621735E-5</v>
      </c>
      <c r="I15" s="86">
        <f>IFERROR((s_DL/(up_Rad_Spec!AV15*s_GSF_i*s_Fam*s_Foffset*Fsurf!C15*s_EF_iw*(1/365)*s_ET_iw*(1/24)))*1,".")</f>
        <v>18.571913161465403</v>
      </c>
      <c r="J15" s="78">
        <f>IFERROR((s_DL/(up_Rad_Spec!AZ15*s_GSF_i*s_Fam*s_Foffset*Fsurf!C15*s_EF_iw*(1/365)*s_ET_iw*(1/24)))*1,".")</f>
        <v>18.571913161465403</v>
      </c>
      <c r="K15" s="78">
        <f>IFERROR((s_DL/(up_Rad_Spec!BA15*s_GSF_i*s_Fam*s_Foffset*Fsurf!C15*s_EF_iw*(1/365)*s_ET_iw*(1/24)))*1,".")</f>
        <v>18.571913161465403</v>
      </c>
      <c r="L15" s="78">
        <f>IFERROR((s_DL/(up_Rad_Spec!BB15*s_GSF_i*s_Fam*s_Foffset*Fsurf!C15*s_EF_iw*(1/365)*s_ET_iw*(1/24)))*1,".")</f>
        <v>18.571913161465403</v>
      </c>
      <c r="M15" s="78">
        <f>IFERROR((s_DL/(up_Rad_Spec!AY15*s_GSF_i*s_Fam*s_Foffset*Fsurf!C15*s_EF_iw*(1/365)*s_ET_iw*(1/24)))*1,".")</f>
        <v>18.571913161465403</v>
      </c>
      <c r="N15" s="78">
        <f>IFERROR((s_DL/(up_Rad_Spec!AV15*s_GSF_i*s_Fam*s_Foffset*acf!D15*s_ET_iw*(1/24)*s_EF_iw*(1/365)))*1,".")</f>
        <v>22.121212121212121</v>
      </c>
      <c r="O15" s="78">
        <f>IFERROR((s_DL/(up_Rad_Spec!AZ15*s_GSF_i*s_Fam*s_Foffset*acf!E15*s_ET_iw*(1/24)*s_EF_iw*(1/365)))*1,".")</f>
        <v>22.121212121212121</v>
      </c>
      <c r="P15" s="78">
        <f>IFERROR((s_DL/(up_Rad_Spec!BA15*s_GSF_i*s_Fam*s_Foffset*acf!F15*s_ET_iw*(1/24)*s_EF_iw*(1/365)))*1,".")</f>
        <v>22.121212121212121</v>
      </c>
      <c r="Q15" s="78">
        <f>IFERROR((s_DL/(up_Rad_Spec!BB15*s_GSF_i*s_Fam*s_Foffset*acf!G15*s_ET_iw*(1/24)*s_EF_iw*(1/365)))*1,".")</f>
        <v>22.121212121212121</v>
      </c>
      <c r="R15" s="78">
        <f>IFERROR((s_DL/(up_Rad_Spec!AY15*s_GSF_i*s_Fam*s_Foffset*acf!C15*s_ET_iw*(1/24)*s_EF_iw*(1/365)))*1,".")</f>
        <v>22.121212121212121</v>
      </c>
    </row>
    <row r="16" spans="1:18">
      <c r="A16" s="82" t="s">
        <v>23</v>
      </c>
      <c r="B16" s="85" t="s">
        <v>8</v>
      </c>
      <c r="C16" s="78">
        <f>IFERROR((s_DL/(k_decay*up_Rad_Spec!V16*s_IFD_iw*s_EF_iw))*1,".")</f>
        <v>3.0499657036180126E-5</v>
      </c>
      <c r="D16" s="78">
        <f>IFERROR((s_DL/(k_decay*up_Rad_Spec!AN16*s_IRA_iw*(1/s_PEFm_pp)*s_SLF*s_ET_iw*s_EF_iw))*1,".")</f>
        <v>7.79034091700176E-5</v>
      </c>
      <c r="E16" s="78">
        <f>IFERROR((s_DL/(k_decay*up_Rad_Spec!AN16*s_IRA_iw*(1/s_PEF)*s_SLF*s_ET_iw*s_EF_iw))*1,".")</f>
        <v>3.8235142431006176E-4</v>
      </c>
      <c r="F16" s="78">
        <f>IFERROR((s_DL/(k_decay*up_Rad_Spec!AY16*s_GSF_i*s_Fam*s_Foffset*acf!C16*s_ET_iw*(1/24)*s_EF_iw*(1/365)))*1,".")</f>
        <v>22.501312601298366</v>
      </c>
      <c r="G16" s="78">
        <f t="shared" si="2"/>
        <v>2.8246438477657659E-5</v>
      </c>
      <c r="H16" s="78">
        <f t="shared" si="3"/>
        <v>2.1918429342556996E-5</v>
      </c>
      <c r="I16" s="86">
        <f>IFERROR((s_DL/(up_Rad_Spec!AV16*s_GSF_i*s_Fam*s_Foffset*Fsurf!C16*s_EF_iw*(1/365)*s_ET_iw*(1/24)))*1,".")</f>
        <v>16.604746379558723</v>
      </c>
      <c r="J16" s="78">
        <f>IFERROR((s_DL/(up_Rad_Spec!AZ16*s_GSF_i*s_Fam*s_Foffset*Fsurf!C16*s_EF_iw*(1/365)*s_ET_iw*(1/24)))*1,".")</f>
        <v>16.604746379558723</v>
      </c>
      <c r="K16" s="78">
        <f>IFERROR((s_DL/(up_Rad_Spec!BA16*s_GSF_i*s_Fam*s_Foffset*Fsurf!C16*s_EF_iw*(1/365)*s_ET_iw*(1/24)))*1,".")</f>
        <v>16.604746379558723</v>
      </c>
      <c r="L16" s="78">
        <f>IFERROR((s_DL/(up_Rad_Spec!BB16*s_GSF_i*s_Fam*s_Foffset*Fsurf!C16*s_EF_iw*(1/365)*s_ET_iw*(1/24)))*1,".")</f>
        <v>16.604746379558723</v>
      </c>
      <c r="M16" s="78">
        <f>IFERROR((s_DL/(up_Rad_Spec!AY16*s_GSF_i*s_Fam*s_Foffset*Fsurf!C16*s_EF_iw*(1/365)*s_ET_iw*(1/24)))*1,".")</f>
        <v>16.604746379558723</v>
      </c>
      <c r="N16" s="78">
        <f>IFERROR((s_DL/(up_Rad_Spec!AV16*s_GSF_i*s_Fam*s_Foffset*acf!D16*s_ET_iw*(1/24)*s_EF_iw*(1/365)))*1,".")</f>
        <v>21.036020583190407</v>
      </c>
      <c r="O16" s="78">
        <f>IFERROR((s_DL/(up_Rad_Spec!AZ16*s_GSF_i*s_Fam*s_Foffset*acf!E16*s_ET_iw*(1/24)*s_EF_iw*(1/365)))*1,".")</f>
        <v>20.435144124168517</v>
      </c>
      <c r="P16" s="78">
        <f>IFERROR((s_DL/(up_Rad_Spec!BA16*s_GSF_i*s_Fam*s_Foffset*acf!F16*s_ET_iw*(1/24)*s_EF_iw*(1/365)))*1,".")</f>
        <v>20.971853769006803</v>
      </c>
      <c r="Q16" s="78">
        <f>IFERROR((s_DL/(up_Rad_Spec!BB16*s_GSF_i*s_Fam*s_Foffset*acf!G16*s_ET_iw*(1/24)*s_EF_iw*(1/365)))*1,".")</f>
        <v>21.080213903743328</v>
      </c>
      <c r="R16" s="78">
        <f>IFERROR((s_DL/(up_Rad_Spec!AY16*s_GSF_i*s_Fam*s_Foffset*acf!C16*s_ET_iw*(1/24)*s_EF_iw*(1/365)))*1,".")</f>
        <v>19.90909090909091</v>
      </c>
    </row>
    <row r="17" spans="1:18">
      <c r="A17" s="75" t="s">
        <v>24</v>
      </c>
      <c r="B17" s="85" t="s">
        <v>8</v>
      </c>
      <c r="C17" s="78">
        <f>IFERROR((s_DL/(k_decay*up_Rad_Spec!V17*s_IFD_iw*s_EF_iw))*1,".")</f>
        <v>3.0499657036180126E-5</v>
      </c>
      <c r="D17" s="78">
        <f>IFERROR((s_DL/(k_decay*up_Rad_Spec!AN17*s_IRA_iw*(1/s_PEFm_pp)*s_SLF*s_ET_iw*s_EF_iw))*1,".")</f>
        <v>7.79034091700176E-5</v>
      </c>
      <c r="E17" s="78">
        <f>IFERROR((s_DL/(k_decay*up_Rad_Spec!AN17*s_IRA_iw*(1/s_PEF)*s_SLF*s_ET_iw*s_EF_iw))*1,".")</f>
        <v>3.8235142431006176E-4</v>
      </c>
      <c r="F17" s="78">
        <f>IFERROR((s_DL/(k_decay*up_Rad_Spec!AY17*s_GSF_i*s_Fam*s_Foffset*acf!C17*s_ET_iw*(1/24)*s_EF_iw*(1/365)))*1,".")</f>
        <v>24.954726747857375</v>
      </c>
      <c r="G17" s="78">
        <f t="shared" si="2"/>
        <v>2.8246441963739993E-5</v>
      </c>
      <c r="H17" s="78">
        <f t="shared" si="3"/>
        <v>2.1918431441637495E-5</v>
      </c>
      <c r="I17" s="86">
        <f>IFERROR((s_DL/(up_Rad_Spec!AV17*s_GSF_i*s_Fam*s_Foffset*Fsurf!C17*s_EF_iw*(1/365)*s_ET_iw*(1/24)))*1,".")</f>
        <v>19.180241723594321</v>
      </c>
      <c r="J17" s="78">
        <f>IFERROR((s_DL/(up_Rad_Spec!AZ17*s_GSF_i*s_Fam*s_Foffset*Fsurf!C17*s_EF_iw*(1/365)*s_ET_iw*(1/24)))*1,".")</f>
        <v>19.180241723594321</v>
      </c>
      <c r="K17" s="78">
        <f>IFERROR((s_DL/(up_Rad_Spec!BA17*s_GSF_i*s_Fam*s_Foffset*Fsurf!C17*s_EF_iw*(1/365)*s_ET_iw*(1/24)))*1,".")</f>
        <v>19.180241723594321</v>
      </c>
      <c r="L17" s="78">
        <f>IFERROR((s_DL/(up_Rad_Spec!BB17*s_GSF_i*s_Fam*s_Foffset*Fsurf!C17*s_EF_iw*(1/365)*s_ET_iw*(1/24)))*1,".")</f>
        <v>19.180241723594321</v>
      </c>
      <c r="M17" s="78">
        <f>IFERROR((s_DL/(up_Rad_Spec!AY17*s_GSF_i*s_Fam*s_Foffset*Fsurf!C17*s_EF_iw*(1/365)*s_ET_iw*(1/24)))*1,".")</f>
        <v>19.180241723594321</v>
      </c>
      <c r="N17" s="78">
        <f>IFERROR((s_DL/(up_Rad_Spec!AV17*s_GSF_i*s_Fam*s_Foffset*acf!D17*s_ET_iw*(1/24)*s_EF_iw*(1/365)))*1,".")</f>
        <v>21.53801652892561</v>
      </c>
      <c r="O17" s="78">
        <f>IFERROR((s_DL/(up_Rad_Spec!AZ17*s_GSF_i*s_Fam*s_Foffset*acf!E17*s_ET_iw*(1/24)*s_EF_iw*(1/365)))*1,".")</f>
        <v>21.509821836455007</v>
      </c>
      <c r="P17" s="78">
        <f>IFERROR((s_DL/(up_Rad_Spec!BA17*s_GSF_i*s_Fam*s_Foffset*acf!F17*s_ET_iw*(1/24)*s_EF_iw*(1/365)))*1,".")</f>
        <v>21.414820473644003</v>
      </c>
      <c r="Q17" s="78">
        <f>IFERROR((s_DL/(up_Rad_Spec!BB17*s_GSF_i*s_Fam*s_Foffset*acf!G17*s_ET_iw*(1/24)*s_EF_iw*(1/365)))*1,".")</f>
        <v>22.645411460577328</v>
      </c>
      <c r="R17" s="78">
        <f>IFERROR((s_DL/(up_Rad_Spec!AY17*s_GSF_i*s_Fam*s_Foffset*acf!C17*s_ET_iw*(1/24)*s_EF_iw*(1/365)))*1,".")</f>
        <v>22.079864061172469</v>
      </c>
    </row>
    <row r="18" spans="1:18">
      <c r="A18" s="75" t="s">
        <v>25</v>
      </c>
      <c r="B18" s="85" t="s">
        <v>8</v>
      </c>
      <c r="C18" s="78">
        <f>IFERROR((s_DL/(k_decay*up_Rad_Spec!V18*s_IFD_iw*s_EF_iw))*1,".")</f>
        <v>3.0499657036180126E-5</v>
      </c>
      <c r="D18" s="78">
        <f>IFERROR((s_DL/(k_decay*up_Rad_Spec!AN18*s_IRA_iw*(1/s_PEFm_pp)*s_SLF*s_ET_iw*s_EF_iw))*1,".")</f>
        <v>7.79034091700176E-5</v>
      </c>
      <c r="E18" s="78">
        <f>IFERROR((s_DL/(k_decay*up_Rad_Spec!AN18*s_IRA_iw*(1/s_PEF)*s_SLF*s_ET_iw*s_EF_iw))*1,".")</f>
        <v>3.8235142431006176E-4</v>
      </c>
      <c r="F18" s="78">
        <f>IFERROR((s_DL/(k_decay*up_Rad_Spec!AY18*s_GSF_i*s_Fam*s_Foffset*acf!C18*s_ET_iw*(1/24)*s_EF_iw*(1/365)))*1,".")</f>
        <v>25.530335451473135</v>
      </c>
      <c r="G18" s="78">
        <f t="shared" si="2"/>
        <v>2.8246442684591025E-5</v>
      </c>
      <c r="H18" s="78">
        <f t="shared" si="3"/>
        <v>2.1918431875684699E-5</v>
      </c>
      <c r="I18" s="86">
        <f>IFERROR((s_DL/(up_Rad_Spec!AV18*s_GSF_i*s_Fam*s_Foffset*Fsurf!C18*s_EF_iw*(1/365)*s_ET_iw*(1/24)))*1,".")</f>
        <v>20.48260381593715</v>
      </c>
      <c r="J18" s="78">
        <f>IFERROR((s_DL/(up_Rad_Spec!AZ18*s_GSF_i*s_Fam*s_Foffset*Fsurf!C18*s_EF_iw*(1/365)*s_ET_iw*(1/24)))*1,".")</f>
        <v>20.48260381593715</v>
      </c>
      <c r="K18" s="78">
        <f>IFERROR((s_DL/(up_Rad_Spec!BA18*s_GSF_i*s_Fam*s_Foffset*Fsurf!C18*s_EF_iw*(1/365)*s_ET_iw*(1/24)))*1,".")</f>
        <v>20.48260381593715</v>
      </c>
      <c r="L18" s="78">
        <f>IFERROR((s_DL/(up_Rad_Spec!BB18*s_GSF_i*s_Fam*s_Foffset*Fsurf!C18*s_EF_iw*(1/365)*s_ET_iw*(1/24)))*1,".")</f>
        <v>20.48260381593715</v>
      </c>
      <c r="M18" s="78">
        <f>IFERROR((s_DL/(up_Rad_Spec!AY18*s_GSF_i*s_Fam*s_Foffset*Fsurf!C18*s_EF_iw*(1/365)*s_ET_iw*(1/24)))*1,".")</f>
        <v>20.48260381593715</v>
      </c>
      <c r="N18" s="78">
        <f>IFERROR((s_DL/(up_Rad_Spec!AV18*s_GSF_i*s_Fam*s_Foffset*acf!D18*s_ET_iw*(1/24)*s_EF_iw*(1/365)))*1,".")</f>
        <v>21.267593582887702</v>
      </c>
      <c r="O18" s="78">
        <f>IFERROR((s_DL/(up_Rad_Spec!AZ18*s_GSF_i*s_Fam*s_Foffset*acf!E18*s_ET_iw*(1/24)*s_EF_iw*(1/365)))*1,".")</f>
        <v>21.262683492145253</v>
      </c>
      <c r="P18" s="78">
        <f>IFERROR((s_DL/(up_Rad_Spec!BA18*s_GSF_i*s_Fam*s_Foffset*acf!F18*s_ET_iw*(1/24)*s_EF_iw*(1/365)))*1,".")</f>
        <v>21.404609475032021</v>
      </c>
      <c r="Q18" s="78">
        <f>IFERROR((s_DL/(up_Rad_Spec!BB18*s_GSF_i*s_Fam*s_Foffset*acf!G18*s_ET_iw*(1/24)*s_EF_iw*(1/365)))*1,".")</f>
        <v>21.075313807531391</v>
      </c>
      <c r="R18" s="78">
        <f>IFERROR((s_DL/(up_Rad_Spec!AY18*s_GSF_i*s_Fam*s_Foffset*acf!C18*s_ET_iw*(1/24)*s_EF_iw*(1/365)))*1,".")</f>
        <v>22.589160839160837</v>
      </c>
    </row>
    <row r="19" spans="1:18">
      <c r="A19" s="75" t="s">
        <v>26</v>
      </c>
      <c r="B19" s="76" t="s">
        <v>8</v>
      </c>
      <c r="C19" s="78">
        <f>IFERROR((s_DL/(k_decay*up_Rad_Spec!V19*s_IFD_iw*s_EF_iw))*1,".")</f>
        <v>3.0499657036180126E-5</v>
      </c>
      <c r="D19" s="78">
        <f>IFERROR((s_DL/(k_decay*up_Rad_Spec!AN19*s_IRA_iw*(1/s_PEFm_pp)*s_SLF*s_ET_iw*s_EF_iw))*1,".")</f>
        <v>7.79034091700176E-5</v>
      </c>
      <c r="E19" s="78">
        <f>IFERROR((s_DL/(k_decay*up_Rad_Spec!AN19*s_IRA_iw*(1/s_PEF)*s_SLF*s_ET_iw*s_EF_iw))*1,".")</f>
        <v>3.8235142431006176E-4</v>
      </c>
      <c r="F19" s="78">
        <f>IFERROR((s_DL/(k_decay*up_Rad_Spec!AY19*s_GSF_i*s_Fam*s_Foffset*acf!C19*s_ET_iw*(1/24)*s_EF_iw*(1/365)))*1,".")</f>
        <v>25.572211343411055</v>
      </c>
      <c r="G19" s="78">
        <f t="shared" si="2"/>
        <v>2.8246442735767078E-5</v>
      </c>
      <c r="H19" s="78">
        <f t="shared" si="3"/>
        <v>2.1918431906499422E-5</v>
      </c>
      <c r="I19" s="86" t="str">
        <f>IFERROR((s_DL/(up_Rad_Spec!AV19*s_GSF_i*s_Fam*s_Foffset*Fsurf!C19*s_EF_iw*(1/365)*s_ET_iw*(1/24)))*1,".")</f>
        <v>.</v>
      </c>
      <c r="J19" s="78" t="str">
        <f>IFERROR((s_DL/(up_Rad_Spec!AZ19*s_GSF_i*s_Fam*s_Foffset*Fsurf!C19*s_EF_iw*(1/365)*s_ET_iw*(1/24)))*1,".")</f>
        <v>.</v>
      </c>
      <c r="K19" s="78" t="str">
        <f>IFERROR((s_DL/(up_Rad_Spec!BA19*s_GSF_i*s_Fam*s_Foffset*Fsurf!C19*s_EF_iw*(1/365)*s_ET_iw*(1/24)))*1,".")</f>
        <v>.</v>
      </c>
      <c r="L19" s="78" t="str">
        <f>IFERROR((s_DL/(up_Rad_Spec!BB19*s_GSF_i*s_Fam*s_Foffset*Fsurf!C19*s_EF_iw*(1/365)*s_ET_iw*(1/24)))*1,".")</f>
        <v>.</v>
      </c>
      <c r="M19" s="78" t="str">
        <f>IFERROR((s_DL/(up_Rad_Spec!AY19*s_GSF_i*s_Fam*s_Foffset*Fsurf!C19*s_EF_iw*(1/365)*s_ET_iw*(1/24)))*1,".")</f>
        <v>.</v>
      </c>
      <c r="N19" s="78">
        <f>IFERROR((s_DL/(up_Rad_Spec!AV19*s_GSF_i*s_Fam*s_Foffset*acf!D19*s_ET_iw*(1/24)*s_EF_iw*(1/365)))*1,".")</f>
        <v>21.244456762749447</v>
      </c>
      <c r="O19" s="78">
        <f>IFERROR((s_DL/(up_Rad_Spec!AZ19*s_GSF_i*s_Fam*s_Foffset*acf!E19*s_ET_iw*(1/24)*s_EF_iw*(1/365)))*1,".")</f>
        <v>21.294705294705295</v>
      </c>
      <c r="P19" s="78">
        <f>IFERROR((s_DL/(up_Rad_Spec!BA19*s_GSF_i*s_Fam*s_Foffset*acf!F19*s_ET_iw*(1/24)*s_EF_iw*(1/365)))*1,".")</f>
        <v>21.357024793388444</v>
      </c>
      <c r="Q19" s="78">
        <f>IFERROR((s_DL/(up_Rad_Spec!BB19*s_GSF_i*s_Fam*s_Foffset*acf!G19*s_ET_iw*(1/24)*s_EF_iw*(1/365)))*1,".")</f>
        <v>20.985257985257977</v>
      </c>
      <c r="R19" s="78">
        <f>IFERROR((s_DL/(up_Rad_Spec!AY19*s_GSF_i*s_Fam*s_Foffset*acf!C19*s_ET_iw*(1/24)*s_EF_iw*(1/365)))*1,".")</f>
        <v>22.626212497180255</v>
      </c>
    </row>
    <row r="20" spans="1:18">
      <c r="A20" s="75" t="s">
        <v>27</v>
      </c>
      <c r="B20" s="85" t="s">
        <v>8</v>
      </c>
      <c r="C20" s="78">
        <f>IFERROR((s_DL/(k_decay*up_Rad_Spec!V20*s_IFD_iw*s_EF_iw))*1,".")</f>
        <v>3.0499657036180126E-5</v>
      </c>
      <c r="D20" s="78">
        <f>IFERROR((s_DL/(k_decay*up_Rad_Spec!AN20*s_IRA_iw*(1/s_PEFm_pp)*s_SLF*s_ET_iw*s_EF_iw))*1,".")</f>
        <v>7.79034091700176E-5</v>
      </c>
      <c r="E20" s="78">
        <f>IFERROR((s_DL/(k_decay*up_Rad_Spec!AN20*s_IRA_iw*(1/s_PEF)*s_SLF*s_ET_iw*s_EF_iw))*1,".")</f>
        <v>3.8235142431006176E-4</v>
      </c>
      <c r="F20" s="78">
        <f>IFERROR((s_DL/(k_decay*up_Rad_Spec!AY20*s_GSF_i*s_Fam*s_Foffset*acf!C20*s_ET_iw*(1/24)*s_EF_iw*(1/365)))*1,".")</f>
        <v>25.592709152377651</v>
      </c>
      <c r="G20" s="78">
        <f t="shared" si="2"/>
        <v>2.8246442760756166E-5</v>
      </c>
      <c r="H20" s="78">
        <f t="shared" si="3"/>
        <v>2.1918431921546139E-5</v>
      </c>
      <c r="I20" s="86">
        <f>IFERROR((s_DL/(up_Rad_Spec!AV20*s_GSF_i*s_Fam*s_Foffset*Fsurf!C20*s_EF_iw*(1/365)*s_ET_iw*(1/24)))*1,".")</f>
        <v>20.48260381593715</v>
      </c>
      <c r="J20" s="78">
        <f>IFERROR((s_DL/(up_Rad_Spec!AZ20*s_GSF_i*s_Fam*s_Foffset*Fsurf!C20*s_EF_iw*(1/365)*s_ET_iw*(1/24)))*1,".")</f>
        <v>20.48260381593715</v>
      </c>
      <c r="K20" s="78">
        <f>IFERROR((s_DL/(up_Rad_Spec!BA20*s_GSF_i*s_Fam*s_Foffset*Fsurf!C20*s_EF_iw*(1/365)*s_ET_iw*(1/24)))*1,".")</f>
        <v>20.48260381593715</v>
      </c>
      <c r="L20" s="78">
        <f>IFERROR((s_DL/(up_Rad_Spec!BB20*s_GSF_i*s_Fam*s_Foffset*Fsurf!C20*s_EF_iw*(1/365)*s_ET_iw*(1/24)))*1,".")</f>
        <v>20.48260381593715</v>
      </c>
      <c r="M20" s="78">
        <f>IFERROR((s_DL/(up_Rad_Spec!AY20*s_GSF_i*s_Fam*s_Foffset*Fsurf!C20*s_EF_iw*(1/365)*s_ET_iw*(1/24)))*1,".")</f>
        <v>20.48260381593715</v>
      </c>
      <c r="N20" s="78">
        <f>IFERROR((s_DL/(up_Rad_Spec!AV20*s_GSF_i*s_Fam*s_Foffset*acf!D20*s_ET_iw*(1/24)*s_EF_iw*(1/365)))*1,".")</f>
        <v>21.339025615268699</v>
      </c>
      <c r="O20" s="78">
        <f>IFERROR((s_DL/(up_Rad_Spec!AZ20*s_GSF_i*s_Fam*s_Foffset*acf!E20*s_ET_iw*(1/24)*s_EF_iw*(1/365)))*1,".")</f>
        <v>21.262777023971058</v>
      </c>
      <c r="P20" s="78">
        <f>IFERROR((s_DL/(up_Rad_Spec!BA20*s_GSF_i*s_Fam*s_Foffset*acf!F20*s_ET_iw*(1/24)*s_EF_iw*(1/365)))*1,".")</f>
        <v>21.385864135864139</v>
      </c>
      <c r="Q20" s="78">
        <f>IFERROR((s_DL/(up_Rad_Spec!BB20*s_GSF_i*s_Fam*s_Foffset*acf!G20*s_ET_iw*(1/24)*s_EF_iw*(1/365)))*1,".")</f>
        <v>21.080213903743328</v>
      </c>
      <c r="R20" s="78">
        <f>IFERROR((s_DL/(up_Rad_Spec!AY20*s_GSF_i*s_Fam*s_Foffset*acf!C20*s_ET_iw*(1/24)*s_EF_iw*(1/365)))*1,".")</f>
        <v>22.644348894348902</v>
      </c>
    </row>
    <row r="21" spans="1:18">
      <c r="A21" s="75" t="s">
        <v>28</v>
      </c>
      <c r="B21" s="85" t="s">
        <v>8</v>
      </c>
      <c r="C21" s="78">
        <f>IFERROR((s_DL/(k_decay*up_Rad_Spec!V21*s_IFD_iw*s_EF_iw))*1,".")</f>
        <v>3.0499657036180126E-5</v>
      </c>
      <c r="D21" s="78">
        <f>IFERROR((s_DL/(k_decay*up_Rad_Spec!AN21*s_IRA_iw*(1/s_PEFm_pp)*s_SLF*s_ET_iw*s_EF_iw))*1,".")</f>
        <v>7.79034091700176E-5</v>
      </c>
      <c r="E21" s="78">
        <f>IFERROR((s_DL/(k_decay*up_Rad_Spec!AN21*s_IRA_iw*(1/s_PEF)*s_SLF*s_ET_iw*s_EF_iw))*1,".")</f>
        <v>3.8235142431006176E-4</v>
      </c>
      <c r="F21" s="78">
        <f>IFERROR((s_DL/(k_decay*up_Rad_Spec!AY21*s_GSF_i*s_Fam*s_Foffset*acf!C21*s_ET_iw*(1/24)*s_EF_iw*(1/365)))*1,".")</f>
        <v>25.001458445887067</v>
      </c>
      <c r="G21" s="78">
        <f t="shared" si="2"/>
        <v>2.824644202350141E-5</v>
      </c>
      <c r="H21" s="78">
        <f t="shared" si="3"/>
        <v>2.1918431477621735E-5</v>
      </c>
      <c r="I21" s="86">
        <f>IFERROR((s_DL/(up_Rad_Spec!AV21*s_GSF_i*s_Fam*s_Foffset*Fsurf!C21*s_EF_iw*(1/365)*s_ET_iw*(1/24)))*1,".")</f>
        <v>20.524835988753512</v>
      </c>
      <c r="J21" s="78">
        <f>IFERROR((s_DL/(up_Rad_Spec!AZ21*s_GSF_i*s_Fam*s_Foffset*Fsurf!C21*s_EF_iw*(1/365)*s_ET_iw*(1/24)))*1,".")</f>
        <v>20.524835988753512</v>
      </c>
      <c r="K21" s="78">
        <f>IFERROR((s_DL/(up_Rad_Spec!BA21*s_GSF_i*s_Fam*s_Foffset*Fsurf!C21*s_EF_iw*(1/365)*s_ET_iw*(1/24)))*1,".")</f>
        <v>20.524835988753512</v>
      </c>
      <c r="L21" s="78">
        <f>IFERROR((s_DL/(up_Rad_Spec!BB21*s_GSF_i*s_Fam*s_Foffset*Fsurf!C21*s_EF_iw*(1/365)*s_ET_iw*(1/24)))*1,".")</f>
        <v>20.524835988753512</v>
      </c>
      <c r="M21" s="78">
        <f>IFERROR((s_DL/(up_Rad_Spec!AY21*s_GSF_i*s_Fam*s_Foffset*Fsurf!C21*s_EF_iw*(1/365)*s_ET_iw*(1/24)))*1,".")</f>
        <v>20.524835988753512</v>
      </c>
      <c r="N21" s="78">
        <f>IFERROR((s_DL/(up_Rad_Spec!AV21*s_GSF_i*s_Fam*s_Foffset*acf!D21*s_ET_iw*(1/24)*s_EF_iw*(1/365)))*1,".")</f>
        <v>22.121212121212121</v>
      </c>
      <c r="O21" s="78">
        <f>IFERROR((s_DL/(up_Rad_Spec!AZ21*s_GSF_i*s_Fam*s_Foffset*acf!E21*s_ET_iw*(1/24)*s_EF_iw*(1/365)))*1,".")</f>
        <v>22.121212121212121</v>
      </c>
      <c r="P21" s="78">
        <f>IFERROR((s_DL/(up_Rad_Spec!BA21*s_GSF_i*s_Fam*s_Foffset*acf!F21*s_ET_iw*(1/24)*s_EF_iw*(1/365)))*1,".")</f>
        <v>22.121212121212121</v>
      </c>
      <c r="Q21" s="78">
        <f>IFERROR((s_DL/(up_Rad_Spec!BB21*s_GSF_i*s_Fam*s_Foffset*acf!G21*s_ET_iw*(1/24)*s_EF_iw*(1/365)))*1,".")</f>
        <v>22.121212121212121</v>
      </c>
      <c r="R21" s="78">
        <f>IFERROR((s_DL/(up_Rad_Spec!AY21*s_GSF_i*s_Fam*s_Foffset*acf!C21*s_ET_iw*(1/24)*s_EF_iw*(1/365)))*1,".")</f>
        <v>22.121212121212121</v>
      </c>
    </row>
    <row r="22" spans="1:18">
      <c r="A22" s="75" t="s">
        <v>29</v>
      </c>
      <c r="B22" s="76" t="s">
        <v>8</v>
      </c>
      <c r="C22" s="78">
        <f>IFERROR((s_DL/(k_decay*up_Rad_Spec!V22*s_IFD_iw*s_EF_iw))*1,".")</f>
        <v>3.0499657036180126E-5</v>
      </c>
      <c r="D22" s="78">
        <f>IFERROR((s_DL/(k_decay*up_Rad_Spec!AN22*s_IRA_iw*(1/s_PEFm_pp)*s_SLF*s_ET_iw*s_EF_iw))*1,".")</f>
        <v>7.79034091700176E-5</v>
      </c>
      <c r="E22" s="78">
        <f>IFERROR((s_DL/(k_decay*up_Rad_Spec!AN22*s_IRA_iw*(1/s_PEF)*s_SLF*s_ET_iw*s_EF_iw))*1,".")</f>
        <v>3.8235142431006176E-4</v>
      </c>
      <c r="F22" s="78">
        <f>IFERROR((s_DL/(k_decay*up_Rad_Spec!AY22*s_GSF_i*s_Fam*s_Foffset*acf!C22*s_ET_iw*(1/24)*s_EF_iw*(1/365)))*1,".")</f>
        <v>22.786540507512012</v>
      </c>
      <c r="G22" s="78">
        <f t="shared" si="2"/>
        <v>2.8246438921504536E-5</v>
      </c>
      <c r="H22" s="78">
        <f t="shared" si="3"/>
        <v>2.1918429609811253E-5</v>
      </c>
      <c r="I22" s="86">
        <f>IFERROR((s_DL/(up_Rad_Spec!AV22*s_GSF_i*s_Fam*s_Foffset*Fsurf!C22*s_EF_iw*(1/365)*s_ET_iw*(1/24)))*1,".")</f>
        <v>17.016317016317021</v>
      </c>
      <c r="J22" s="78">
        <f>IFERROR((s_DL/(up_Rad_Spec!AZ22*s_GSF_i*s_Fam*s_Foffset*Fsurf!C22*s_EF_iw*(1/365)*s_ET_iw*(1/24)))*1,".")</f>
        <v>17.016317016317021</v>
      </c>
      <c r="K22" s="78">
        <f>IFERROR((s_DL/(up_Rad_Spec!BA22*s_GSF_i*s_Fam*s_Foffset*Fsurf!C22*s_EF_iw*(1/365)*s_ET_iw*(1/24)))*1,".")</f>
        <v>17.016317016317021</v>
      </c>
      <c r="L22" s="78">
        <f>IFERROR((s_DL/(up_Rad_Spec!BB22*s_GSF_i*s_Fam*s_Foffset*Fsurf!C22*s_EF_iw*(1/365)*s_ET_iw*(1/24)))*1,".")</f>
        <v>17.016317016317021</v>
      </c>
      <c r="M22" s="78">
        <f>IFERROR((s_DL/(up_Rad_Spec!AY22*s_GSF_i*s_Fam*s_Foffset*Fsurf!C22*s_EF_iw*(1/365)*s_ET_iw*(1/24)))*1,".")</f>
        <v>17.016317016317021</v>
      </c>
      <c r="N22" s="78">
        <f>IFERROR((s_DL/(up_Rad_Spec!AV22*s_GSF_i*s_Fam*s_Foffset*acf!D22*s_ET_iw*(1/24)*s_EF_iw*(1/365)))*1,".")</f>
        <v>22.927565982404698</v>
      </c>
      <c r="O22" s="78">
        <f>IFERROR((s_DL/(up_Rad_Spec!AZ22*s_GSF_i*s_Fam*s_Foffset*acf!E22*s_ET_iw*(1/24)*s_EF_iw*(1/365)))*1,".")</f>
        <v>20.133629528366392</v>
      </c>
      <c r="P22" s="78">
        <f>IFERROR((s_DL/(up_Rad_Spec!BA22*s_GSF_i*s_Fam*s_Foffset*acf!F22*s_ET_iw*(1/24)*s_EF_iw*(1/365)))*1,".")</f>
        <v>20.848198970840482</v>
      </c>
      <c r="Q22" s="78">
        <f>IFERROR((s_DL/(up_Rad_Spec!BB22*s_GSF_i*s_Fam*s_Foffset*acf!G22*s_ET_iw*(1/24)*s_EF_iw*(1/365)))*1,".")</f>
        <v>20.790482954545443</v>
      </c>
      <c r="R22" s="78">
        <f>IFERROR((s_DL/(up_Rad_Spec!AY22*s_GSF_i*s_Fam*s_Foffset*acf!C22*s_ET_iw*(1/24)*s_EF_iw*(1/365)))*1,".")</f>
        <v>20.161459667093474</v>
      </c>
    </row>
    <row r="23" spans="1:18">
      <c r="A23" s="82" t="s">
        <v>30</v>
      </c>
      <c r="B23" s="85" t="s">
        <v>10</v>
      </c>
      <c r="C23" s="78">
        <f>IFERROR((s_DL/(k_decay*up_Rad_Spec!V23*s_IFD_iw*s_EF_iw))*1,".")</f>
        <v>3.0499657036180126E-5</v>
      </c>
      <c r="D23" s="78">
        <f>IFERROR((s_DL/(k_decay*up_Rad_Spec!AN23*s_IRA_iw*(1/s_PEFm_pp)*s_SLF*s_ET_iw*s_EF_iw))*1,".")</f>
        <v>7.79034091700176E-5</v>
      </c>
      <c r="E23" s="78">
        <f>IFERROR((s_DL/(k_decay*up_Rad_Spec!AN23*s_IRA_iw*(1/s_PEF)*s_SLF*s_ET_iw*s_EF_iw))*1,".")</f>
        <v>3.8235142431006176E-4</v>
      </c>
      <c r="F23" s="78">
        <f>IFERROR((s_DL/(k_decay*up_Rad_Spec!AY23*s_GSF_i*s_Fam*s_Foffset*acf!C23*s_ET_iw*(1/24)*s_EF_iw*(1/365)))*1,".")</f>
        <v>24.24898736644775</v>
      </c>
      <c r="G23" s="78">
        <f t="shared" si="2"/>
        <v>2.8246441033220632E-5</v>
      </c>
      <c r="H23" s="78">
        <f t="shared" si="3"/>
        <v>2.1918430881342351E-5</v>
      </c>
      <c r="I23" s="86">
        <f>IFERROR((s_DL/(up_Rad_Spec!AV23*s_GSF_i*s_Fam*s_Foffset*Fsurf!C23*s_EF_iw*(1/365)*s_ET_iw*(1/24)))*1,".")</f>
        <v>18.349392542940929</v>
      </c>
      <c r="J23" s="78">
        <f>IFERROR((s_DL/(up_Rad_Spec!AZ23*s_GSF_i*s_Fam*s_Foffset*Fsurf!C23*s_EF_iw*(1/365)*s_ET_iw*(1/24)))*1,".")</f>
        <v>18.349392542940929</v>
      </c>
      <c r="K23" s="78">
        <f>IFERROR((s_DL/(up_Rad_Spec!BA23*s_GSF_i*s_Fam*s_Foffset*Fsurf!C23*s_EF_iw*(1/365)*s_ET_iw*(1/24)))*1,".")</f>
        <v>18.349392542940929</v>
      </c>
      <c r="L23" s="78">
        <f>IFERROR((s_DL/(up_Rad_Spec!BB23*s_GSF_i*s_Fam*s_Foffset*Fsurf!C23*s_EF_iw*(1/365)*s_ET_iw*(1/24)))*1,".")</f>
        <v>18.349392542940929</v>
      </c>
      <c r="M23" s="78">
        <f>IFERROR((s_DL/(up_Rad_Spec!AY23*s_GSF_i*s_Fam*s_Foffset*Fsurf!C23*s_EF_iw*(1/365)*s_ET_iw*(1/24)))*1,".")</f>
        <v>18.349392542940929</v>
      </c>
      <c r="N23" s="78">
        <f>IFERROR((s_DL/(up_Rad_Spec!AV23*s_GSF_i*s_Fam*s_Foffset*acf!D23*s_ET_iw*(1/24)*s_EF_iw*(1/365)))*1,".")</f>
        <v>24.065197428833784</v>
      </c>
      <c r="O23" s="78">
        <f>IFERROR((s_DL/(up_Rad_Spec!AZ23*s_GSF_i*s_Fam*s_Foffset*acf!E23*s_ET_iw*(1/24)*s_EF_iw*(1/365)))*1,".")</f>
        <v>22.586520376175567</v>
      </c>
      <c r="P23" s="78">
        <f>IFERROR((s_DL/(up_Rad_Spec!BA23*s_GSF_i*s_Fam*s_Foffset*acf!F23*s_ET_iw*(1/24)*s_EF_iw*(1/365)))*1,".")</f>
        <v>22.305027350872614</v>
      </c>
      <c r="Q23" s="78">
        <f>IFERROR((s_DL/(up_Rad_Spec!BB23*s_GSF_i*s_Fam*s_Foffset*acf!G23*s_ET_iw*(1/24)*s_EF_iw*(1/365)))*1,".")</f>
        <v>22.534465534465532</v>
      </c>
      <c r="R23" s="78">
        <f>IFERROR((s_DL/(up_Rad_Spec!AY23*s_GSF_i*s_Fam*s_Foffset*acf!C23*s_ET_iw*(1/24)*s_EF_iw*(1/365)))*1,".")</f>
        <v>21.455428067078554</v>
      </c>
    </row>
    <row r="24" spans="1:18">
      <c r="A24" s="75" t="s">
        <v>31</v>
      </c>
      <c r="B24" s="85" t="s">
        <v>8</v>
      </c>
      <c r="C24" s="78">
        <f>IFERROR((s_DL/(k_decay*up_Rad_Spec!V24*s_IFD_iw*s_EF_iw))*1,".")</f>
        <v>3.0499657036180126E-5</v>
      </c>
      <c r="D24" s="78">
        <f>IFERROR((s_DL/(k_decay*up_Rad_Spec!AN24*s_IRA_iw*(1/s_PEFm_pp)*s_SLF*s_ET_iw*s_EF_iw))*1,".")</f>
        <v>7.79034091700176E-5</v>
      </c>
      <c r="E24" s="78">
        <f>IFERROR((s_DL/(k_decay*up_Rad_Spec!AN24*s_IRA_iw*(1/s_PEF)*s_SLF*s_ET_iw*s_EF_iw))*1,".")</f>
        <v>3.8235142431006176E-4</v>
      </c>
      <c r="F24" s="78">
        <f>IFERROR((s_DL/(k_decay*up_Rad_Spec!AY24*s_GSF_i*s_Fam*s_Foffset*acf!C24*s_ET_iw*(1/24)*s_EF_iw*(1/365)))*1,".")</f>
        <v>25.394338507179572</v>
      </c>
      <c r="G24" s="78">
        <f t="shared" si="2"/>
        <v>2.8246442517226564E-5</v>
      </c>
      <c r="H24" s="78">
        <f t="shared" si="3"/>
        <v>2.1918431774909266E-5</v>
      </c>
      <c r="I24" s="86">
        <f>IFERROR((s_DL/(up_Rad_Spec!AV24*s_GSF_i*s_Fam*s_Foffset*Fsurf!C24*s_EF_iw*(1/365)*s_ET_iw*(1/24)))*1,".")</f>
        <v>20.13052670282195</v>
      </c>
      <c r="J24" s="78">
        <f>IFERROR((s_DL/(up_Rad_Spec!AZ24*s_GSF_i*s_Fam*s_Foffset*Fsurf!C24*s_EF_iw*(1/365)*s_ET_iw*(1/24)))*1,".")</f>
        <v>20.13052670282195</v>
      </c>
      <c r="K24" s="78">
        <f>IFERROR((s_DL/(up_Rad_Spec!BA24*s_GSF_i*s_Fam*s_Foffset*Fsurf!C24*s_EF_iw*(1/365)*s_ET_iw*(1/24)))*1,".")</f>
        <v>20.13052670282195</v>
      </c>
      <c r="L24" s="78">
        <f>IFERROR((s_DL/(up_Rad_Spec!BB24*s_GSF_i*s_Fam*s_Foffset*Fsurf!C24*s_EF_iw*(1/365)*s_ET_iw*(1/24)))*1,".")</f>
        <v>20.13052670282195</v>
      </c>
      <c r="M24" s="78">
        <f>IFERROR((s_DL/(up_Rad_Spec!AY24*s_GSF_i*s_Fam*s_Foffset*Fsurf!C24*s_EF_iw*(1/365)*s_ET_iw*(1/24)))*1,".")</f>
        <v>20.13052670282195</v>
      </c>
      <c r="N24" s="78">
        <f>IFERROR((s_DL/(up_Rad_Spec!AV24*s_GSF_i*s_Fam*s_Foffset*acf!D24*s_ET_iw*(1/24)*s_EF_iw*(1/365)))*1,".")</f>
        <v>21.796497080900757</v>
      </c>
      <c r="O24" s="78">
        <f>IFERROR((s_DL/(up_Rad_Spec!AZ24*s_GSF_i*s_Fam*s_Foffset*acf!E24*s_ET_iw*(1/24)*s_EF_iw*(1/365)))*1,".")</f>
        <v>21.318584070796465</v>
      </c>
      <c r="P24" s="78">
        <f>IFERROR((s_DL/(up_Rad_Spec!BA24*s_GSF_i*s_Fam*s_Foffset*acf!F24*s_ET_iw*(1/24)*s_EF_iw*(1/365)))*1,".")</f>
        <v>21.660623833644355</v>
      </c>
      <c r="Q24" s="78">
        <f>IFERROR((s_DL/(up_Rad_Spec!BB24*s_GSF_i*s_Fam*s_Foffset*acf!G24*s_ET_iw*(1/24)*s_EF_iw*(1/365)))*1,".")</f>
        <v>20.847215611613525</v>
      </c>
      <c r="R24" s="78">
        <f>IFERROR((s_DL/(up_Rad_Spec!AY24*s_GSF_i*s_Fam*s_Foffset*acf!C24*s_ET_iw*(1/24)*s_EF_iw*(1/365)))*1,".")</f>
        <v>22.468831168831159</v>
      </c>
    </row>
    <row r="25" spans="1:18">
      <c r="A25" s="82" t="s">
        <v>32</v>
      </c>
      <c r="B25" s="85" t="s">
        <v>10</v>
      </c>
      <c r="C25" s="78">
        <f>IFERROR((s_DL/(k_decay*up_Rad_Spec!V25*s_IFD_iw*s_EF_iw))*1,".")</f>
        <v>3.0499657036180126E-5</v>
      </c>
      <c r="D25" s="78">
        <f>IFERROR((s_DL/(k_decay*up_Rad_Spec!AN25*s_IRA_iw*(1/s_PEFm_pp)*s_SLF*s_ET_iw*s_EF_iw))*1,".")</f>
        <v>7.79034091700176E-5</v>
      </c>
      <c r="E25" s="78">
        <f>IFERROR((s_DL/(k_decay*up_Rad_Spec!AN25*s_IRA_iw*(1/s_PEF)*s_SLF*s_ET_iw*s_EF_iw))*1,".")</f>
        <v>3.8235142431006176E-4</v>
      </c>
      <c r="F25" s="78">
        <f>IFERROR((s_DL/(k_decay*up_Rad_Spec!AY25*s_GSF_i*s_Fam*s_Foffset*acf!C25*s_ET_iw*(1/24)*s_EF_iw*(1/365)))*1,".")</f>
        <v>25.532311330696999</v>
      </c>
      <c r="G25" s="78">
        <f t="shared" si="2"/>
        <v>2.8246442687009497E-5</v>
      </c>
      <c r="H25" s="78">
        <f t="shared" si="3"/>
        <v>2.1918431877140938E-5</v>
      </c>
      <c r="I25" s="86">
        <f>IFERROR((s_DL/(up_Rad_Spec!AV25*s_GSF_i*s_Fam*s_Foffset*Fsurf!C25*s_EF_iw*(1/365)*s_ET_iw*(1/24)))*1,".")</f>
        <v>19.929019929019926</v>
      </c>
      <c r="J25" s="78">
        <f>IFERROR((s_DL/(up_Rad_Spec!AZ25*s_GSF_i*s_Fam*s_Foffset*Fsurf!C25*s_EF_iw*(1/365)*s_ET_iw*(1/24)))*1,".")</f>
        <v>19.929019929019926</v>
      </c>
      <c r="K25" s="78">
        <f>IFERROR((s_DL/(up_Rad_Spec!BA25*s_GSF_i*s_Fam*s_Foffset*Fsurf!C25*s_EF_iw*(1/365)*s_ET_iw*(1/24)))*1,".")</f>
        <v>19.929019929019926</v>
      </c>
      <c r="L25" s="78">
        <f>IFERROR((s_DL/(up_Rad_Spec!BB25*s_GSF_i*s_Fam*s_Foffset*Fsurf!C25*s_EF_iw*(1/365)*s_ET_iw*(1/24)))*1,".")</f>
        <v>19.929019929019926</v>
      </c>
      <c r="M25" s="78">
        <f>IFERROR((s_DL/(up_Rad_Spec!AY25*s_GSF_i*s_Fam*s_Foffset*Fsurf!C25*s_EF_iw*(1/365)*s_ET_iw*(1/24)))*1,".")</f>
        <v>19.929019929019926</v>
      </c>
      <c r="N25" s="78">
        <f>IFERROR((s_DL/(up_Rad_Spec!AV25*s_GSF_i*s_Fam*s_Foffset*acf!D25*s_ET_iw*(1/24)*s_EF_iw*(1/365)))*1,".")</f>
        <v>21.108433734939766</v>
      </c>
      <c r="O25" s="78">
        <f>IFERROR((s_DL/(up_Rad_Spec!AZ25*s_GSF_i*s_Fam*s_Foffset*acf!E25*s_ET_iw*(1/24)*s_EF_iw*(1/365)))*1,".")</f>
        <v>21.191371340523876</v>
      </c>
      <c r="P25" s="78">
        <f>IFERROR((s_DL/(up_Rad_Spec!BA25*s_GSF_i*s_Fam*s_Foffset*acf!F25*s_ET_iw*(1/24)*s_EF_iw*(1/365)))*1,".")</f>
        <v>21.36312563840654</v>
      </c>
      <c r="Q25" s="78">
        <f>IFERROR((s_DL/(up_Rad_Spec!BB25*s_GSF_i*s_Fam*s_Foffset*acf!G25*s_ET_iw*(1/24)*s_EF_iw*(1/365)))*1,".")</f>
        <v>21.644755244755245</v>
      </c>
      <c r="R25" s="78">
        <f>IFERROR((s_DL/(up_Rad_Spec!AY25*s_GSF_i*s_Fam*s_Foffset*acf!C25*s_ET_iw*(1/24)*s_EF_iw*(1/365)))*1,".")</f>
        <v>22.59090909090909</v>
      </c>
    </row>
    <row r="26" spans="1:18">
      <c r="A26" s="75" t="s">
        <v>33</v>
      </c>
      <c r="B26" s="76" t="s">
        <v>8</v>
      </c>
      <c r="C26" s="78">
        <f>IFERROR((s_DL/(k_decay*up_Rad_Spec!V26*s_IFD_iw*s_EF_iw))*1,".")</f>
        <v>3.0499657036180126E-5</v>
      </c>
      <c r="D26" s="78">
        <f>IFERROR((s_DL/(k_decay*up_Rad_Spec!AN26*s_IRA_iw*(1/s_PEFm_pp)*s_SLF*s_ET_iw*s_EF_iw))*1,".")</f>
        <v>7.79034091700176E-5</v>
      </c>
      <c r="E26" s="78">
        <f>IFERROR((s_DL/(k_decay*up_Rad_Spec!AN26*s_IRA_iw*(1/s_PEF)*s_SLF*s_ET_iw*s_EF_iw))*1,".")</f>
        <v>3.8235142431006176E-4</v>
      </c>
      <c r="F26" s="78">
        <f>IFERROR((s_DL/(k_decay*up_Rad_Spec!AY26*s_GSF_i*s_Fam*s_Foffset*acf!C26*s_ET_iw*(1/24)*s_EF_iw*(1/365)))*1,".")</f>
        <v>23.069169070731771</v>
      </c>
      <c r="G26" s="78">
        <f t="shared" si="2"/>
        <v>2.8246439350480652E-5</v>
      </c>
      <c r="H26" s="78">
        <f t="shared" si="3"/>
        <v>2.1918429868111355E-5</v>
      </c>
      <c r="I26" s="86">
        <f>IFERROR((s_DL/(up_Rad_Spec!AV26*s_GSF_i*s_Fam*s_Foffset*Fsurf!C26*s_EF_iw*(1/365)*s_ET_iw*(1/24)))*1,".")</f>
        <v>17.016317016317021</v>
      </c>
      <c r="J26" s="78">
        <f>IFERROR((s_DL/(up_Rad_Spec!AZ26*s_GSF_i*s_Fam*s_Foffset*Fsurf!C26*s_EF_iw*(1/365)*s_ET_iw*(1/24)))*1,".")</f>
        <v>17.016317016317021</v>
      </c>
      <c r="K26" s="78">
        <f>IFERROR((s_DL/(up_Rad_Spec!BA26*s_GSF_i*s_Fam*s_Foffset*Fsurf!C26*s_EF_iw*(1/365)*s_ET_iw*(1/24)))*1,".")</f>
        <v>17.016317016317021</v>
      </c>
      <c r="L26" s="78">
        <f>IFERROR((s_DL/(up_Rad_Spec!BB26*s_GSF_i*s_Fam*s_Foffset*Fsurf!C26*s_EF_iw*(1/365)*s_ET_iw*(1/24)))*1,".")</f>
        <v>17.016317016317021</v>
      </c>
      <c r="M26" s="78">
        <f>IFERROR((s_DL/(up_Rad_Spec!AY26*s_GSF_i*s_Fam*s_Foffset*Fsurf!C26*s_EF_iw*(1/365)*s_ET_iw*(1/24)))*1,".")</f>
        <v>17.016317016317021</v>
      </c>
      <c r="N26" s="78">
        <f>IFERROR((s_DL/(up_Rad_Spec!AV26*s_GSF_i*s_Fam*s_Foffset*acf!D26*s_ET_iw*(1/24)*s_EF_iw*(1/365)))*1,".")</f>
        <v>20.924860853432275</v>
      </c>
      <c r="O26" s="78">
        <f>IFERROR((s_DL/(up_Rad_Spec!AZ26*s_GSF_i*s_Fam*s_Foffset*acf!E26*s_ET_iw*(1/24)*s_EF_iw*(1/365)))*1,".")</f>
        <v>21.648720211827015</v>
      </c>
      <c r="P26" s="78">
        <f>IFERROR((s_DL/(up_Rad_Spec!BA26*s_GSF_i*s_Fam*s_Foffset*acf!F26*s_ET_iw*(1/24)*s_EF_iw*(1/365)))*1,".")</f>
        <v>21.860181818181815</v>
      </c>
      <c r="Q26" s="78">
        <f>IFERROR((s_DL/(up_Rad_Spec!BB26*s_GSF_i*s_Fam*s_Foffset*acf!G26*s_ET_iw*(1/24)*s_EF_iw*(1/365)))*1,".")</f>
        <v>21.651136363636354</v>
      </c>
      <c r="R26" s="78">
        <f>IFERROR((s_DL/(up_Rad_Spec!AY26*s_GSF_i*s_Fam*s_Foffset*acf!C26*s_ET_iw*(1/24)*s_EF_iw*(1/365)))*1,".")</f>
        <v>20.411528534556936</v>
      </c>
    </row>
    <row r="27" spans="1:18">
      <c r="A27" s="75" t="s">
        <v>34</v>
      </c>
      <c r="B27" s="85" t="s">
        <v>8</v>
      </c>
      <c r="C27" s="78">
        <f>IFERROR((s_DL/(k_decay*up_Rad_Spec!V27*s_IFD_iw*s_EF_iw))*1,".")</f>
        <v>3.0499657036180126E-5</v>
      </c>
      <c r="D27" s="78">
        <f>IFERROR((s_DL/(k_decay*up_Rad_Spec!AN27*s_IRA_iw*(1/s_PEFm_pp)*s_SLF*s_ET_iw*s_EF_iw))*1,".")</f>
        <v>7.79034091700176E-5</v>
      </c>
      <c r="E27" s="78">
        <f>IFERROR((s_DL/(k_decay*up_Rad_Spec!AN27*s_IRA_iw*(1/s_PEF)*s_SLF*s_ET_iw*s_EF_iw))*1,".")</f>
        <v>3.8235142431006176E-4</v>
      </c>
      <c r="F27" s="78">
        <f>IFERROR((s_DL/(k_decay*up_Rad_Spec!AY27*s_GSF_i*s_Fam*s_Foffset*acf!C27*s_ET_iw*(1/24)*s_EF_iw*(1/365)))*1,".")</f>
        <v>23.886008761378271</v>
      </c>
      <c r="G27" s="78">
        <f t="shared" si="2"/>
        <v>2.8246440533219147E-5</v>
      </c>
      <c r="H27" s="78">
        <f t="shared" si="3"/>
        <v>2.1918430580275633E-5</v>
      </c>
      <c r="I27" s="86">
        <f>IFERROR((s_DL/(up_Rad_Spec!AV27*s_GSF_i*s_Fam*s_Foffset*Fsurf!C27*s_EF_iw*(1/365)*s_ET_iw*(1/24)))*1,".")</f>
        <v>18.298796791443849</v>
      </c>
      <c r="J27" s="78">
        <f>IFERROR((s_DL/(up_Rad_Spec!AZ27*s_GSF_i*s_Fam*s_Foffset*Fsurf!C27*s_EF_iw*(1/365)*s_ET_iw*(1/24)))*1,".")</f>
        <v>18.298796791443849</v>
      </c>
      <c r="K27" s="78">
        <f>IFERROR((s_DL/(up_Rad_Spec!BA27*s_GSF_i*s_Fam*s_Foffset*Fsurf!C27*s_EF_iw*(1/365)*s_ET_iw*(1/24)))*1,".")</f>
        <v>18.298796791443849</v>
      </c>
      <c r="L27" s="78">
        <f>IFERROR((s_DL/(up_Rad_Spec!BB27*s_GSF_i*s_Fam*s_Foffset*Fsurf!C27*s_EF_iw*(1/365)*s_ET_iw*(1/24)))*1,".")</f>
        <v>18.298796791443849</v>
      </c>
      <c r="M27" s="78">
        <f>IFERROR((s_DL/(up_Rad_Spec!AY27*s_GSF_i*s_Fam*s_Foffset*Fsurf!C27*s_EF_iw*(1/365)*s_ET_iw*(1/24)))*1,".")</f>
        <v>18.298796791443849</v>
      </c>
      <c r="N27" s="78">
        <f>IFERROR((s_DL/(up_Rad_Spec!AV27*s_GSF_i*s_Fam*s_Foffset*acf!D27*s_ET_iw*(1/24)*s_EF_iw*(1/365)))*1,".")</f>
        <v>20.574205304717566</v>
      </c>
      <c r="O27" s="78">
        <f>IFERROR((s_DL/(up_Rad_Spec!AZ27*s_GSF_i*s_Fam*s_Foffset*acf!E27*s_ET_iw*(1/24)*s_EF_iw*(1/365)))*1,".")</f>
        <v>21.795215311004799</v>
      </c>
      <c r="P27" s="78">
        <f>IFERROR((s_DL/(up_Rad_Spec!BA27*s_GSF_i*s_Fam*s_Foffset*acf!F27*s_ET_iw*(1/24)*s_EF_iw*(1/365)))*1,".")</f>
        <v>22.047474747474748</v>
      </c>
      <c r="Q27" s="78">
        <f>IFERROR((s_DL/(up_Rad_Spec!BB27*s_GSF_i*s_Fam*s_Foffset*acf!G27*s_ET_iw*(1/24)*s_EF_iw*(1/365)))*1,".")</f>
        <v>21.870935633709362</v>
      </c>
      <c r="R27" s="78">
        <f>IFERROR((s_DL/(up_Rad_Spec!AY27*s_GSF_i*s_Fam*s_Foffset*acf!C27*s_ET_iw*(1/24)*s_EF_iw*(1/365)))*1,".")</f>
        <v>21.134265734265746</v>
      </c>
    </row>
    <row r="28" spans="1:18">
      <c r="A28" s="75" t="s">
        <v>35</v>
      </c>
      <c r="B28" s="76" t="s">
        <v>8</v>
      </c>
      <c r="C28" s="78">
        <f>IFERROR((s_DL/(k_decay*up_Rad_Spec!V28*s_IFD_iw*s_EF_iw))*1,".")</f>
        <v>3.0499657036180126E-5</v>
      </c>
      <c r="D28" s="78">
        <f>IFERROR((s_DL/(k_decay*up_Rad_Spec!AN28*s_IRA_iw*(1/s_PEFm_pp)*s_SLF*s_ET_iw*s_EF_iw))*1,".")</f>
        <v>7.79034091700176E-5</v>
      </c>
      <c r="E28" s="78">
        <f>IFERROR((s_DL/(k_decay*up_Rad_Spec!AN28*s_IRA_iw*(1/s_PEF)*s_SLF*s_ET_iw*s_EF_iw))*1,".")</f>
        <v>3.8235142431006176E-4</v>
      </c>
      <c r="F28" s="78">
        <f>IFERROR((s_DL/(k_decay*up_Rad_Spec!AY28*s_GSF_i*s_Fam*s_Foffset*acf!C28*s_ET_iw*(1/24)*s_EF_iw*(1/365)))*1,".")</f>
        <v>25.93008404530574</v>
      </c>
      <c r="G28" s="78">
        <f t="shared" si="2"/>
        <v>2.8246443166376856E-5</v>
      </c>
      <c r="H28" s="78">
        <f t="shared" si="3"/>
        <v>2.1918432165783187E-5</v>
      </c>
      <c r="I28" s="86">
        <f>IFERROR((s_DL/(up_Rad_Spec!AV28*s_GSF_i*s_Fam*s_Foffset*Fsurf!C28*s_EF_iw*(1/365)*s_ET_iw*(1/24)))*1,".")</f>
        <v>20.934901061084027</v>
      </c>
      <c r="J28" s="78">
        <f>IFERROR((s_DL/(up_Rad_Spec!AZ28*s_GSF_i*s_Fam*s_Foffset*Fsurf!C28*s_EF_iw*(1/365)*s_ET_iw*(1/24)))*1,".")</f>
        <v>20.934901061084027</v>
      </c>
      <c r="K28" s="78">
        <f>IFERROR((s_DL/(up_Rad_Spec!BA28*s_GSF_i*s_Fam*s_Foffset*Fsurf!C28*s_EF_iw*(1/365)*s_ET_iw*(1/24)))*1,".")</f>
        <v>20.934901061084027</v>
      </c>
      <c r="L28" s="78">
        <f>IFERROR((s_DL/(up_Rad_Spec!BB28*s_GSF_i*s_Fam*s_Foffset*Fsurf!C28*s_EF_iw*(1/365)*s_ET_iw*(1/24)))*1,".")</f>
        <v>20.934901061084027</v>
      </c>
      <c r="M28" s="78">
        <f>IFERROR((s_DL/(up_Rad_Spec!AY28*s_GSF_i*s_Fam*s_Foffset*Fsurf!C28*s_EF_iw*(1/365)*s_ET_iw*(1/24)))*1,".")</f>
        <v>20.934901061084027</v>
      </c>
      <c r="N28" s="78">
        <f>IFERROR((s_DL/(up_Rad_Spec!AV28*s_GSF_i*s_Fam*s_Foffset*acf!D28*s_ET_iw*(1/24)*s_EF_iw*(1/365)))*1,".")</f>
        <v>21.134916039374641</v>
      </c>
      <c r="O28" s="78">
        <f>IFERROR((s_DL/(up_Rad_Spec!AZ28*s_GSF_i*s_Fam*s_Foffset*acf!E28*s_ET_iw*(1/24)*s_EF_iw*(1/365)))*1,".")</f>
        <v>21.38882063882064</v>
      </c>
      <c r="P28" s="78">
        <f>IFERROR((s_DL/(up_Rad_Spec!BA28*s_GSF_i*s_Fam*s_Foffset*acf!F28*s_ET_iw*(1/24)*s_EF_iw*(1/365)))*1,".")</f>
        <v>21.142397425583262</v>
      </c>
      <c r="Q28" s="78">
        <f>IFERROR((s_DL/(up_Rad_Spec!BB28*s_GSF_i*s_Fam*s_Foffset*acf!G28*s_ET_iw*(1/24)*s_EF_iw*(1/365)))*1,".")</f>
        <v>21.791841960856036</v>
      </c>
      <c r="R28" s="78">
        <f>IFERROR((s_DL/(up_Rad_Spec!AY28*s_GSF_i*s_Fam*s_Foffset*acf!C28*s_ET_iw*(1/24)*s_EF_iw*(1/365)))*1,".")</f>
        <v>22.94285714285715</v>
      </c>
    </row>
    <row r="29" spans="1:18">
      <c r="A29" s="75" t="s">
        <v>36</v>
      </c>
      <c r="B29" s="85" t="s">
        <v>8</v>
      </c>
      <c r="C29" s="78">
        <f>IFERROR((s_DL/(k_decay*up_Rad_Spec!V29*s_IFD_iw*s_EF_iw))*1,".")</f>
        <v>3.0499657036180126E-5</v>
      </c>
      <c r="D29" s="78">
        <f>IFERROR((s_DL/(k_decay*up_Rad_Spec!AN29*s_IRA_iw*(1/s_PEFm_pp)*s_SLF*s_ET_iw*s_EF_iw))*1,".")</f>
        <v>7.79034091700176E-5</v>
      </c>
      <c r="E29" s="78">
        <f>IFERROR((s_DL/(k_decay*up_Rad_Spec!AN29*s_IRA_iw*(1/s_PEF)*s_SLF*s_ET_iw*s_EF_iw))*1,".")</f>
        <v>3.8235142431006176E-4</v>
      </c>
      <c r="F29" s="78">
        <f>IFERROR((s_DL/(k_decay*up_Rad_Spec!AY29*s_GSF_i*s_Fam*s_Foffset*acf!C29*s_ET_iw*(1/24)*s_EF_iw*(1/365)))*1,".")</f>
        <v>25.774230797850851</v>
      </c>
      <c r="G29" s="78">
        <f t="shared" si="2"/>
        <v>2.8246442980316542E-5</v>
      </c>
      <c r="H29" s="78">
        <f t="shared" si="3"/>
        <v>2.1918432053750388E-5</v>
      </c>
      <c r="I29" s="86" t="str">
        <f>IFERROR((s_DL/(up_Rad_Spec!AV29*s_GSF_i*s_Fam*s_Foffset*Fsurf!C29*s_EF_iw*(1/365)*s_ET_iw*(1/24)))*1,".")</f>
        <v>.</v>
      </c>
      <c r="J29" s="78" t="str">
        <f>IFERROR((s_DL/(up_Rad_Spec!AZ29*s_GSF_i*s_Fam*s_Foffset*Fsurf!C29*s_EF_iw*(1/365)*s_ET_iw*(1/24)))*1,".")</f>
        <v>.</v>
      </c>
      <c r="K29" s="78" t="str">
        <f>IFERROR((s_DL/(up_Rad_Spec!BA29*s_GSF_i*s_Fam*s_Foffset*Fsurf!C29*s_EF_iw*(1/365)*s_ET_iw*(1/24)))*1,".")</f>
        <v>.</v>
      </c>
      <c r="L29" s="78" t="str">
        <f>IFERROR((s_DL/(up_Rad_Spec!BB29*s_GSF_i*s_Fam*s_Foffset*Fsurf!C29*s_EF_iw*(1/365)*s_ET_iw*(1/24)))*1,".")</f>
        <v>.</v>
      </c>
      <c r="M29" s="78" t="str">
        <f>IFERROR((s_DL/(up_Rad_Spec!AY29*s_GSF_i*s_Fam*s_Foffset*Fsurf!C29*s_EF_iw*(1/365)*s_ET_iw*(1/24)))*1,".")</f>
        <v>.</v>
      </c>
      <c r="N29" s="78">
        <f>IFERROR((s_DL/(up_Rad_Spec!AV29*s_GSF_i*s_Fam*s_Foffset*acf!D29*s_ET_iw*(1/24)*s_EF_iw*(1/365)))*1,".")</f>
        <v>21.214605067064095</v>
      </c>
      <c r="O29" s="78">
        <f>IFERROR((s_DL/(up_Rad_Spec!AZ29*s_GSF_i*s_Fam*s_Foffset*acf!E29*s_ET_iw*(1/24)*s_EF_iw*(1/365)))*1,".")</f>
        <v>21.166507177033484</v>
      </c>
      <c r="P29" s="78">
        <f>IFERROR((s_DL/(up_Rad_Spec!BA29*s_GSF_i*s_Fam*s_Foffset*acf!F29*s_ET_iw*(1/24)*s_EF_iw*(1/365)))*1,".")</f>
        <v>21.110501567398117</v>
      </c>
      <c r="Q29" s="78">
        <f>IFERROR((s_DL/(up_Rad_Spec!BB29*s_GSF_i*s_Fam*s_Foffset*acf!G29*s_ET_iw*(1/24)*s_EF_iw*(1/365)))*1,".")</f>
        <v>21.318041958041945</v>
      </c>
      <c r="R29" s="78">
        <f>IFERROR((s_DL/(up_Rad_Spec!AY29*s_GSF_i*s_Fam*s_Foffset*acf!C29*s_ET_iw*(1/24)*s_EF_iw*(1/365)))*1,".")</f>
        <v>22.804958677685953</v>
      </c>
    </row>
    <row r="30" spans="1:18">
      <c r="A30" s="75" t="s">
        <v>37</v>
      </c>
      <c r="B30" s="76" t="s">
        <v>8</v>
      </c>
      <c r="C30" s="78">
        <f>IFERROR((s_DL/(k_decay*up_Rad_Spec!V30*s_IFD_iw*s_EF_iw))*1,".")</f>
        <v>3.0499657036180126E-5</v>
      </c>
      <c r="D30" s="78">
        <f>IFERROR((s_DL/(k_decay*up_Rad_Spec!AN30*s_IRA_iw*(1/s_PEFm_pp)*s_SLF*s_ET_iw*s_EF_iw))*1,".")</f>
        <v>7.79034091700176E-5</v>
      </c>
      <c r="E30" s="78">
        <f>IFERROR((s_DL/(k_decay*up_Rad_Spec!AN30*s_IRA_iw*(1/s_PEF)*s_SLF*s_ET_iw*s_EF_iw))*1,".")</f>
        <v>3.8235142431006176E-4</v>
      </c>
      <c r="F30" s="78">
        <f>IFERROR((s_DL/(k_decay*up_Rad_Spec!AY30*s_GSF_i*s_Fam*s_Foffset*acf!C30*s_ET_iw*(1/24)*s_EF_iw*(1/365)))*1,".")</f>
        <v>22.501312601298366</v>
      </c>
      <c r="G30" s="78">
        <f t="shared" si="2"/>
        <v>2.8246438477657659E-5</v>
      </c>
      <c r="H30" s="78">
        <f t="shared" si="3"/>
        <v>2.1918429342556996E-5</v>
      </c>
      <c r="I30" s="86">
        <f>IFERROR((s_DL/(up_Rad_Spec!AV30*s_GSF_i*s_Fam*s_Foffset*Fsurf!C30*s_EF_iw*(1/365)*s_ET_iw*(1/24)))*1,".")</f>
        <v>16.481035520770622</v>
      </c>
      <c r="J30" s="78">
        <f>IFERROR((s_DL/(up_Rad_Spec!AZ30*s_GSF_i*s_Fam*s_Foffset*Fsurf!C30*s_EF_iw*(1/365)*s_ET_iw*(1/24)))*1,".")</f>
        <v>16.481035520770622</v>
      </c>
      <c r="K30" s="78">
        <f>IFERROR((s_DL/(up_Rad_Spec!BA30*s_GSF_i*s_Fam*s_Foffset*Fsurf!C30*s_EF_iw*(1/365)*s_ET_iw*(1/24)))*1,".")</f>
        <v>16.481035520770622</v>
      </c>
      <c r="L30" s="78">
        <f>IFERROR((s_DL/(up_Rad_Spec!BB30*s_GSF_i*s_Fam*s_Foffset*Fsurf!C30*s_EF_iw*(1/365)*s_ET_iw*(1/24)))*1,".")</f>
        <v>16.481035520770622</v>
      </c>
      <c r="M30" s="78">
        <f>IFERROR((s_DL/(up_Rad_Spec!AY30*s_GSF_i*s_Fam*s_Foffset*Fsurf!C30*s_EF_iw*(1/365)*s_ET_iw*(1/24)))*1,".")</f>
        <v>16.481035520770622</v>
      </c>
      <c r="N30" s="78">
        <f>IFERROR((s_DL/(up_Rad_Spec!AV30*s_GSF_i*s_Fam*s_Foffset*acf!D30*s_ET_iw*(1/24)*s_EF_iw*(1/365)))*1,".")</f>
        <v>19.90909090909091</v>
      </c>
      <c r="O30" s="78">
        <f>IFERROR((s_DL/(up_Rad_Spec!AZ30*s_GSF_i*s_Fam*s_Foffset*acf!E30*s_ET_iw*(1/24)*s_EF_iw*(1/365)))*1,".")</f>
        <v>20.319587628865978</v>
      </c>
      <c r="P30" s="78">
        <f>IFERROR((s_DL/(up_Rad_Spec!BA30*s_GSF_i*s_Fam*s_Foffset*acf!F30*s_ET_iw*(1/24)*s_EF_iw*(1/365)))*1,".")</f>
        <v>20.502970041322307</v>
      </c>
      <c r="Q30" s="78">
        <f>IFERROR((s_DL/(up_Rad_Spec!BB30*s_GSF_i*s_Fam*s_Foffset*acf!G30*s_ET_iw*(1/24)*s_EF_iw*(1/365)))*1,".")</f>
        <v>20.711876832844585</v>
      </c>
      <c r="R30" s="78">
        <f>IFERROR((s_DL/(up_Rad_Spec!AY30*s_GSF_i*s_Fam*s_Foffset*acf!C30*s_ET_iw*(1/24)*s_EF_iw*(1/365)))*1,".")</f>
        <v>19.90909090909091</v>
      </c>
    </row>
    <row r="31" spans="1:18">
      <c r="A31" s="87" t="s">
        <v>9</v>
      </c>
      <c r="B31" s="87" t="s">
        <v>8</v>
      </c>
      <c r="C31" s="88">
        <f>IFERROR(1/SUM(1/C32,1/C33,1/C34,1/C35,1/C36,1/C37,1/C38,1/C39,1/C40,1/C41,1/C42,1/C43,1/C44),0)</f>
        <v>2.541714337778477E-6</v>
      </c>
      <c r="D31" s="88">
        <f t="shared" ref="D31:E31" si="4">IFERROR(1/SUM(1/D32,1/D33,1/D34,1/D35,1/D36,1/D37,1/D38,1/D39,1/D40,1/D41,1/D42,1/D43,1/D44),0)</f>
        <v>6.4921455285339891E-6</v>
      </c>
      <c r="E31" s="88">
        <f t="shared" si="4"/>
        <v>3.1863574599743142E-5</v>
      </c>
      <c r="F31" s="88">
        <f>IFERROR(1/SUM(1/F32,1/F33,1/F34,1/F35,1/F36,1/F37,1/F38,1/F39,1/F40,1/F41,1/F42,1/F43,1/F44),0)</f>
        <v>1.9808273172492989</v>
      </c>
      <c r="G31" s="88">
        <f t="shared" ref="G31:R31" si="5">IFERROR(1/SUM(1/G32,1/G33,1/G34,1/G35,1/G36,1/G37,1/G38,1/G39,1/G40,1/G41,1/G42,1/G43,1/G44),0)</f>
        <v>2.3539406489768421E-6</v>
      </c>
      <c r="H31" s="88">
        <f t="shared" si="5"/>
        <v>1.8265906711740822E-6</v>
      </c>
      <c r="I31" s="88">
        <f>IFERROR(1/SUM(1/I32,1/I33,1/I34,1/I35,1/I36,1/I37,1/I38,1/I39,1/I40,1/I41,1/I43,1/I44),0)</f>
        <v>1.6102957546570047</v>
      </c>
      <c r="J31" s="88">
        <f t="shared" ref="J31:M31" si="6">IFERROR(1/SUM(1/J32,1/J33,1/J34,1/J35,1/J36,1/J37,1/J38,1/J39,1/J40,1/J41,1/J43,1/J44),0)</f>
        <v>1.6102957546570047</v>
      </c>
      <c r="K31" s="88">
        <f t="shared" si="6"/>
        <v>1.6102957546570047</v>
      </c>
      <c r="L31" s="88">
        <f t="shared" si="6"/>
        <v>1.6102957546570047</v>
      </c>
      <c r="M31" s="88">
        <f t="shared" si="6"/>
        <v>1.6102957546570047</v>
      </c>
      <c r="N31" s="88">
        <f t="shared" si="5"/>
        <v>1.7908352772179847</v>
      </c>
      <c r="O31" s="88">
        <f t="shared" si="5"/>
        <v>1.7770347182442097</v>
      </c>
      <c r="P31" s="88">
        <f t="shared" si="5"/>
        <v>1.7922488325877237</v>
      </c>
      <c r="Q31" s="88">
        <f t="shared" si="5"/>
        <v>1.8139848651085531</v>
      </c>
      <c r="R31" s="88">
        <f t="shared" si="5"/>
        <v>1.7526298057852592</v>
      </c>
    </row>
    <row r="32" spans="1:18">
      <c r="A32" s="90" t="s">
        <v>339</v>
      </c>
      <c r="B32" s="84">
        <v>1</v>
      </c>
      <c r="C32" s="91">
        <f>IFERROR(C3/$B32,0)</f>
        <v>3.0499657036180126E-5</v>
      </c>
      <c r="D32" s="91">
        <f>IFERROR(D3/$B32,0)</f>
        <v>7.79034091700176E-5</v>
      </c>
      <c r="E32" s="91">
        <f>IFERROR(E3/$B32,0)</f>
        <v>3.8235142431006176E-4</v>
      </c>
      <c r="F32" s="91">
        <f>IFERROR(F3/$B32,0)</f>
        <v>22.825072494842235</v>
      </c>
      <c r="G32" s="92">
        <f t="shared" ref="G32:G44" si="7">(IF(AND(C32&lt;&gt;0,E32&lt;&gt;0,F32&lt;&gt;0),1/((1/C32)+(1/E32)+(1/F32)),IF(AND(C32&lt;&gt;0,E32&lt;&gt;0,F32=0), 1/((1/C32)+(1/E32)),IF(AND(C32&lt;&gt;0,E32=0,F32&lt;&gt;0),1/((1/C32)+(1/F32)),IF(AND(C32=0,E32&lt;&gt;0,F32&lt;&gt;0),1/((1/E32)+(1/F32)),IF(AND(C32&lt;&gt;0,E32=0,F32=0),1/(1/C32),IF(AND(C32=0,E32&lt;&gt;0,F32=0),1/(1/E32),IF(AND(C32=0,E32=0,F32&lt;&gt;0),1/(1/F32),IF(AND(C32=0,E32=0,F32=0),0)))))))))</f>
        <v>2.8246438980614168E-5</v>
      </c>
      <c r="H32" s="92">
        <f t="shared" ref="H32:H44" si="8">(IF(AND(C32&lt;&gt;0,D32&lt;&gt;0,F32&lt;&gt;0),1/((1/C32)+(1/D32)+(1/F32)),IF(AND(C32&lt;&gt;0,D32&lt;&gt;0,F32=0), 1/((1/C32)+(1/D32)),IF(AND(C32&lt;&gt;0,D32=0,F32&lt;&gt;0),1/((1/C32)+(1/F32)),IF(AND(C32=0,D32&lt;&gt;0,F32&lt;&gt;0),1/((1/D32)+(1/F32)),IF(AND(C32&lt;&gt;0,D32=0,F32=0),1/(1/C32),IF(AND(C32=0,D32&lt;&gt;0,F32=0),1/(1/D32),IF(AND(C32=0,D32=0,F32&lt;&gt;0),1/(1/F32),IF(AND(C32=0,D32=0,F32=0),0)))))))))</f>
        <v>2.1918429645403032E-5</v>
      </c>
      <c r="I32" s="91">
        <f t="shared" ref="I32:R32" si="9">IFERROR(I3/$B32,0)</f>
        <v>16.688257258248875</v>
      </c>
      <c r="J32" s="91">
        <f t="shared" si="9"/>
        <v>16.688257258248875</v>
      </c>
      <c r="K32" s="91">
        <f t="shared" si="9"/>
        <v>16.688257258248875</v>
      </c>
      <c r="L32" s="91">
        <f t="shared" si="9"/>
        <v>16.688257258248875</v>
      </c>
      <c r="M32" s="91">
        <f t="shared" si="9"/>
        <v>16.688257258248875</v>
      </c>
      <c r="N32" s="91">
        <f t="shared" si="9"/>
        <v>20.797889610389614</v>
      </c>
      <c r="O32" s="91">
        <f t="shared" si="9"/>
        <v>21.385495403472941</v>
      </c>
      <c r="P32" s="91">
        <f t="shared" si="9"/>
        <v>22.108990457056755</v>
      </c>
      <c r="Q32" s="91">
        <f t="shared" si="9"/>
        <v>22.790328315752038</v>
      </c>
      <c r="R32" s="91">
        <f t="shared" si="9"/>
        <v>20.19555264879007</v>
      </c>
    </row>
    <row r="33" spans="1:18">
      <c r="A33" s="90" t="s">
        <v>340</v>
      </c>
      <c r="B33" s="84">
        <v>1</v>
      </c>
      <c r="C33" s="93">
        <f t="shared" ref="C33:F34" si="10">IFERROR(C13/$B33,0)</f>
        <v>3.0499657036180126E-5</v>
      </c>
      <c r="D33" s="93">
        <f t="shared" si="10"/>
        <v>7.79034091700176E-5</v>
      </c>
      <c r="E33" s="93">
        <f t="shared" si="10"/>
        <v>3.8235142431006176E-4</v>
      </c>
      <c r="F33" s="93">
        <f t="shared" si="10"/>
        <v>22.735701274228543</v>
      </c>
      <c r="G33" s="92">
        <f>(IF(AND(C33&lt;&gt;0,E33&lt;&gt;0,F33&lt;&gt;0),1/((1/C33)+(1/E33)+(1/F33)),IF(AND(C33&lt;&gt;0,E33&lt;&gt;0,F33=0), 1/((1/C33)+(1/E33)),IF(AND(C33&lt;&gt;0,E33=0,F33&lt;&gt;0),1/((1/C33)+(1/F33)),IF(AND(C33=0,E33&lt;&gt;0,F33&lt;&gt;0),1/((1/E33)+(1/F33)),IF(AND(C33&lt;&gt;0,E33=0,F33=0),1/(1/C33),IF(AND(C33=0,E33&lt;&gt;0,F33=0),1/(1/E33),IF(AND(C33=0,E33=0,F33&lt;&gt;0),1/(1/F33),IF(AND(C33=0,E33=0,F33=0),0)))))))))</f>
        <v>2.8246438843208521E-5</v>
      </c>
      <c r="H33" s="92">
        <f t="shared" si="8"/>
        <v>2.1918429562666744E-5</v>
      </c>
      <c r="I33" s="93">
        <f t="shared" ref="I33:R33" si="11">IFERROR(I13/$B33,0)</f>
        <v>16.730328495034378</v>
      </c>
      <c r="J33" s="93">
        <f t="shared" si="11"/>
        <v>16.730328495034378</v>
      </c>
      <c r="K33" s="93">
        <f t="shared" si="11"/>
        <v>16.730328495034378</v>
      </c>
      <c r="L33" s="93">
        <f t="shared" si="11"/>
        <v>16.730328495034378</v>
      </c>
      <c r="M33" s="93">
        <f t="shared" si="11"/>
        <v>16.730328495034378</v>
      </c>
      <c r="N33" s="93">
        <f t="shared" si="11"/>
        <v>20.204040404040416</v>
      </c>
      <c r="O33" s="93">
        <f t="shared" si="11"/>
        <v>20.910106653123414</v>
      </c>
      <c r="P33" s="93">
        <f t="shared" si="11"/>
        <v>21.295793758480318</v>
      </c>
      <c r="Q33" s="93">
        <f t="shared" si="11"/>
        <v>21.242602286080551</v>
      </c>
      <c r="R33" s="93">
        <f t="shared" si="11"/>
        <v>20.116477272727263</v>
      </c>
    </row>
    <row r="34" spans="1:18">
      <c r="A34" s="90" t="s">
        <v>341</v>
      </c>
      <c r="B34" s="84">
        <v>1</v>
      </c>
      <c r="C34" s="93">
        <f t="shared" si="10"/>
        <v>3.0499657036180126E-5</v>
      </c>
      <c r="D34" s="93">
        <f t="shared" si="10"/>
        <v>7.79034091700176E-5</v>
      </c>
      <c r="E34" s="93">
        <f t="shared" si="10"/>
        <v>3.8235142431006176E-4</v>
      </c>
      <c r="F34" s="93">
        <f t="shared" si="10"/>
        <v>24.142033311809708</v>
      </c>
      <c r="G34" s="92">
        <f t="shared" si="7"/>
        <v>2.8246440887454285E-5</v>
      </c>
      <c r="H34" s="92">
        <f t="shared" si="8"/>
        <v>2.1918430793571821E-5</v>
      </c>
      <c r="I34" s="93">
        <f t="shared" ref="I34:R34" si="12">IFERROR(I14/$B34,0)</f>
        <v>18.248479293392222</v>
      </c>
      <c r="J34" s="93">
        <f t="shared" si="12"/>
        <v>18.248479293392222</v>
      </c>
      <c r="K34" s="93">
        <f t="shared" si="12"/>
        <v>18.248479293392222</v>
      </c>
      <c r="L34" s="93">
        <f t="shared" si="12"/>
        <v>18.248479293392222</v>
      </c>
      <c r="M34" s="93">
        <f t="shared" si="12"/>
        <v>18.248479293392222</v>
      </c>
      <c r="N34" s="93">
        <f t="shared" si="12"/>
        <v>21.590672101620999</v>
      </c>
      <c r="O34" s="93">
        <f t="shared" si="12"/>
        <v>21.472632079961937</v>
      </c>
      <c r="P34" s="93">
        <f t="shared" si="12"/>
        <v>21.397621070518284</v>
      </c>
      <c r="Q34" s="93">
        <f t="shared" si="12"/>
        <v>22.379823413996078</v>
      </c>
      <c r="R34" s="93">
        <f t="shared" si="12"/>
        <v>21.36079545454546</v>
      </c>
    </row>
    <row r="35" spans="1:18">
      <c r="A35" s="90" t="s">
        <v>342</v>
      </c>
      <c r="B35" s="84">
        <v>1</v>
      </c>
      <c r="C35" s="93">
        <f>IFERROR(C30/$B35,0)</f>
        <v>3.0499657036180126E-5</v>
      </c>
      <c r="D35" s="93">
        <f>IFERROR(D30/$B35,0)</f>
        <v>7.79034091700176E-5</v>
      </c>
      <c r="E35" s="93">
        <f>IFERROR(E30/$B35,0)</f>
        <v>3.8235142431006176E-4</v>
      </c>
      <c r="F35" s="93">
        <f>IFERROR(F30/$B35,0)</f>
        <v>22.501312601298366</v>
      </c>
      <c r="G35" s="92">
        <f t="shared" si="7"/>
        <v>2.8246438477657659E-5</v>
      </c>
      <c r="H35" s="92">
        <f t="shared" si="8"/>
        <v>2.1918429342556996E-5</v>
      </c>
      <c r="I35" s="93">
        <f t="shared" ref="I35:R35" si="13">IFERROR(I30/$B35,0)</f>
        <v>16.481035520770622</v>
      </c>
      <c r="J35" s="93">
        <f t="shared" si="13"/>
        <v>16.481035520770622</v>
      </c>
      <c r="K35" s="93">
        <f t="shared" si="13"/>
        <v>16.481035520770622</v>
      </c>
      <c r="L35" s="93">
        <f t="shared" si="13"/>
        <v>16.481035520770622</v>
      </c>
      <c r="M35" s="93">
        <f t="shared" si="13"/>
        <v>16.481035520770622</v>
      </c>
      <c r="N35" s="93">
        <f t="shared" si="13"/>
        <v>19.90909090909091</v>
      </c>
      <c r="O35" s="93">
        <f t="shared" si="13"/>
        <v>20.319587628865978</v>
      </c>
      <c r="P35" s="93">
        <f t="shared" si="13"/>
        <v>20.502970041322307</v>
      </c>
      <c r="Q35" s="93">
        <f t="shared" si="13"/>
        <v>20.711876832844585</v>
      </c>
      <c r="R35" s="93">
        <f t="shared" si="13"/>
        <v>19.90909090909091</v>
      </c>
    </row>
    <row r="36" spans="1:18">
      <c r="A36" s="90" t="s">
        <v>343</v>
      </c>
      <c r="B36" s="84">
        <v>1</v>
      </c>
      <c r="C36" s="93">
        <f>IFERROR(C26/$B36,0)</f>
        <v>3.0499657036180126E-5</v>
      </c>
      <c r="D36" s="93">
        <f>IFERROR(D26/$B36,0)</f>
        <v>7.79034091700176E-5</v>
      </c>
      <c r="E36" s="93">
        <f>IFERROR(E26/$B36,0)</f>
        <v>3.8235142431006176E-4</v>
      </c>
      <c r="F36" s="93">
        <f>IFERROR(F26/$B36,0)</f>
        <v>23.069169070731771</v>
      </c>
      <c r="G36" s="92">
        <f t="shared" si="7"/>
        <v>2.8246439350480652E-5</v>
      </c>
      <c r="H36" s="92">
        <f t="shared" si="8"/>
        <v>2.1918429868111355E-5</v>
      </c>
      <c r="I36" s="93">
        <f t="shared" ref="I36:R36" si="14">IFERROR(I26/$B36,0)</f>
        <v>17.016317016317021</v>
      </c>
      <c r="J36" s="93">
        <f t="shared" si="14"/>
        <v>17.016317016317021</v>
      </c>
      <c r="K36" s="93">
        <f t="shared" si="14"/>
        <v>17.016317016317021</v>
      </c>
      <c r="L36" s="93">
        <f t="shared" si="14"/>
        <v>17.016317016317021</v>
      </c>
      <c r="M36" s="93">
        <f t="shared" si="14"/>
        <v>17.016317016317021</v>
      </c>
      <c r="N36" s="93">
        <f t="shared" si="14"/>
        <v>20.924860853432275</v>
      </c>
      <c r="O36" s="93">
        <f t="shared" si="14"/>
        <v>21.648720211827015</v>
      </c>
      <c r="P36" s="93">
        <f t="shared" si="14"/>
        <v>21.860181818181815</v>
      </c>
      <c r="Q36" s="93">
        <f t="shared" si="14"/>
        <v>21.651136363636354</v>
      </c>
      <c r="R36" s="93">
        <f t="shared" si="14"/>
        <v>20.411528534556936</v>
      </c>
    </row>
    <row r="37" spans="1:18">
      <c r="A37" s="90" t="s">
        <v>344</v>
      </c>
      <c r="B37" s="84">
        <v>1</v>
      </c>
      <c r="C37" s="93">
        <f>IFERROR(C22/$B37,0)</f>
        <v>3.0499657036180126E-5</v>
      </c>
      <c r="D37" s="93">
        <f>IFERROR(D22/$B37,0)</f>
        <v>7.79034091700176E-5</v>
      </c>
      <c r="E37" s="93">
        <f>IFERROR(E22/$B37,0)</f>
        <v>3.8235142431006176E-4</v>
      </c>
      <c r="F37" s="93">
        <f>IFERROR(F22/$B37,0)</f>
        <v>22.786540507512012</v>
      </c>
      <c r="G37" s="92">
        <f t="shared" si="7"/>
        <v>2.8246438921504536E-5</v>
      </c>
      <c r="H37" s="92">
        <f t="shared" si="8"/>
        <v>2.1918429609811253E-5</v>
      </c>
      <c r="I37" s="93">
        <f t="shared" ref="I37:R37" si="15">IFERROR(I22/$B37,0)</f>
        <v>17.016317016317021</v>
      </c>
      <c r="J37" s="93">
        <f t="shared" si="15"/>
        <v>17.016317016317021</v>
      </c>
      <c r="K37" s="93">
        <f t="shared" si="15"/>
        <v>17.016317016317021</v>
      </c>
      <c r="L37" s="93">
        <f t="shared" si="15"/>
        <v>17.016317016317021</v>
      </c>
      <c r="M37" s="93">
        <f t="shared" si="15"/>
        <v>17.016317016317021</v>
      </c>
      <c r="N37" s="93">
        <f t="shared" si="15"/>
        <v>22.927565982404698</v>
      </c>
      <c r="O37" s="93">
        <f t="shared" si="15"/>
        <v>20.133629528366392</v>
      </c>
      <c r="P37" s="93">
        <f t="shared" si="15"/>
        <v>20.848198970840482</v>
      </c>
      <c r="Q37" s="93">
        <f t="shared" si="15"/>
        <v>20.790482954545443</v>
      </c>
      <c r="R37" s="93">
        <f t="shared" si="15"/>
        <v>20.161459667093474</v>
      </c>
    </row>
    <row r="38" spans="1:18">
      <c r="A38" s="90" t="s">
        <v>345</v>
      </c>
      <c r="B38" s="84">
        <v>1</v>
      </c>
      <c r="C38" s="93">
        <f>IFERROR(C2/$B38,0)</f>
        <v>3.0499657036180126E-5</v>
      </c>
      <c r="D38" s="93">
        <f>IFERROR(D2/$B38,0)</f>
        <v>7.79034091700176E-5</v>
      </c>
      <c r="E38" s="93">
        <f>IFERROR(E2/$B38,0)</f>
        <v>3.8235142431006176E-4</v>
      </c>
      <c r="F38" s="93">
        <f>IFERROR(F2/$B38,0)</f>
        <v>22.933390982120933</v>
      </c>
      <c r="G38" s="92">
        <f t="shared" si="7"/>
        <v>2.8246439145715113E-5</v>
      </c>
      <c r="H38" s="92">
        <f t="shared" si="8"/>
        <v>2.1918429744815538E-5</v>
      </c>
      <c r="I38" s="93">
        <f t="shared" ref="I38:R38" si="16">IFERROR(I2/$B38,0)</f>
        <v>17.001785575654065</v>
      </c>
      <c r="J38" s="93">
        <f t="shared" si="16"/>
        <v>17.001785575654065</v>
      </c>
      <c r="K38" s="93">
        <f t="shared" si="16"/>
        <v>17.001785575654065</v>
      </c>
      <c r="L38" s="93">
        <f t="shared" si="16"/>
        <v>17.001785575654065</v>
      </c>
      <c r="M38" s="93">
        <f t="shared" si="16"/>
        <v>17.001785575654065</v>
      </c>
      <c r="N38" s="93">
        <f t="shared" si="16"/>
        <v>21.136568694463431</v>
      </c>
      <c r="O38" s="93">
        <f t="shared" si="16"/>
        <v>21.36839600190385</v>
      </c>
      <c r="P38" s="93">
        <f t="shared" si="16"/>
        <v>21.769753610875096</v>
      </c>
      <c r="Q38" s="93">
        <f t="shared" si="16"/>
        <v>21.714572192513362</v>
      </c>
      <c r="R38" s="93">
        <f t="shared" si="16"/>
        <v>20.291392507049821</v>
      </c>
    </row>
    <row r="39" spans="1:18">
      <c r="A39" s="90" t="s">
        <v>346</v>
      </c>
      <c r="B39" s="84">
        <v>1</v>
      </c>
      <c r="C39" s="93">
        <f>IFERROR(C11/$B39,0)</f>
        <v>3.0499657036180126E-5</v>
      </c>
      <c r="D39" s="93">
        <f>IFERROR(D11/$B39,0)</f>
        <v>7.79034091700176E-5</v>
      </c>
      <c r="E39" s="93">
        <f>IFERROR(E11/$B39,0)</f>
        <v>3.8235142431006176E-4</v>
      </c>
      <c r="F39" s="93">
        <f>IFERROR(F11/$B39,0)</f>
        <v>24.259227648274791</v>
      </c>
      <c r="G39" s="92">
        <f t="shared" si="7"/>
        <v>2.8246441047109564E-5</v>
      </c>
      <c r="H39" s="92">
        <f t="shared" si="8"/>
        <v>2.1918430889705314E-5</v>
      </c>
      <c r="I39" s="93">
        <f t="shared" ref="I39:R39" si="17">IFERROR(I11/$B39,0)</f>
        <v>18.711551606288449</v>
      </c>
      <c r="J39" s="93">
        <f t="shared" si="17"/>
        <v>18.711551606288449</v>
      </c>
      <c r="K39" s="93">
        <f t="shared" si="17"/>
        <v>18.711551606288449</v>
      </c>
      <c r="L39" s="93">
        <f t="shared" si="17"/>
        <v>18.711551606288449</v>
      </c>
      <c r="M39" s="93">
        <f t="shared" si="17"/>
        <v>18.711551606288449</v>
      </c>
      <c r="N39" s="93">
        <f t="shared" si="17"/>
        <v>24.175324675324678</v>
      </c>
      <c r="O39" s="93">
        <f t="shared" si="17"/>
        <v>22.354066985645932</v>
      </c>
      <c r="P39" s="93">
        <f t="shared" si="17"/>
        <v>21.914323086984954</v>
      </c>
      <c r="Q39" s="93">
        <f t="shared" si="17"/>
        <v>22.614130434782616</v>
      </c>
      <c r="R39" s="93">
        <f t="shared" si="17"/>
        <v>21.464488636363637</v>
      </c>
    </row>
    <row r="40" spans="1:18">
      <c r="A40" s="90" t="s">
        <v>347</v>
      </c>
      <c r="B40" s="84">
        <v>1</v>
      </c>
      <c r="C40" s="93">
        <f>IFERROR(C4/$B40,0)</f>
        <v>3.0499657036180126E-5</v>
      </c>
      <c r="D40" s="93">
        <f>IFERROR(D4/$B40,0)</f>
        <v>7.79034091700176E-5</v>
      </c>
      <c r="E40" s="93">
        <f>IFERROR(E4/$B40,0)</f>
        <v>3.8235142431006176E-4</v>
      </c>
      <c r="F40" s="93">
        <f>IFERROR(F4/$B40,0)</f>
        <v>24.613086275853867</v>
      </c>
      <c r="G40" s="92">
        <f t="shared" si="7"/>
        <v>2.8246441519949582E-5</v>
      </c>
      <c r="H40" s="92">
        <f t="shared" si="8"/>
        <v>2.1918431174417252E-5</v>
      </c>
      <c r="I40" s="93">
        <f t="shared" ref="I40:R40" si="18">IFERROR(I4/$B40,0)</f>
        <v>19.790348816193745</v>
      </c>
      <c r="J40" s="93">
        <f t="shared" si="18"/>
        <v>19.790348816193745</v>
      </c>
      <c r="K40" s="93">
        <f t="shared" si="18"/>
        <v>19.790348816193745</v>
      </c>
      <c r="L40" s="93">
        <f t="shared" si="18"/>
        <v>19.790348816193745</v>
      </c>
      <c r="M40" s="93">
        <f t="shared" si="18"/>
        <v>19.790348816193745</v>
      </c>
      <c r="N40" s="93">
        <f t="shared" si="18"/>
        <v>23.22727272727273</v>
      </c>
      <c r="O40" s="93">
        <f t="shared" si="18"/>
        <v>21.900000000000002</v>
      </c>
      <c r="P40" s="93">
        <f t="shared" si="18"/>
        <v>21.813438735177858</v>
      </c>
      <c r="Q40" s="93">
        <f t="shared" si="18"/>
        <v>22.153271848924025</v>
      </c>
      <c r="R40" s="93">
        <f t="shared" si="18"/>
        <v>21.777581641659307</v>
      </c>
    </row>
    <row r="41" spans="1:18">
      <c r="A41" s="90" t="s">
        <v>348</v>
      </c>
      <c r="B41" s="94">
        <v>0.99987999999999999</v>
      </c>
      <c r="C41" s="93">
        <f>IFERROR(C8/$B41,0)</f>
        <v>3.050331743427224E-5</v>
      </c>
      <c r="D41" s="93">
        <f>IFERROR(D8/$B41,0)</f>
        <v>7.7912758701061729E-5</v>
      </c>
      <c r="E41" s="93">
        <f>IFERROR(E8/$B41,0)</f>
        <v>3.8239731198750027E-4</v>
      </c>
      <c r="F41" s="93">
        <f>IFERROR(F8/$B41,0)</f>
        <v>25.373652335046149</v>
      </c>
      <c r="G41" s="92">
        <f t="shared" si="7"/>
        <v>2.8249832467734286E-5</v>
      </c>
      <c r="H41" s="92">
        <f t="shared" si="8"/>
        <v>2.1921062284687742E-5</v>
      </c>
      <c r="I41" s="93">
        <f t="shared" ref="I41:R41" si="19">IFERROR(I8/$B41,0)</f>
        <v>19.733875408052846</v>
      </c>
      <c r="J41" s="93">
        <f t="shared" si="19"/>
        <v>19.733875408052846</v>
      </c>
      <c r="K41" s="93">
        <f t="shared" si="19"/>
        <v>19.733875408052846</v>
      </c>
      <c r="L41" s="93">
        <f t="shared" si="19"/>
        <v>19.733875408052846</v>
      </c>
      <c r="M41" s="93">
        <f t="shared" si="19"/>
        <v>19.733875408052846</v>
      </c>
      <c r="N41" s="93">
        <f t="shared" si="19"/>
        <v>20.461521178623816</v>
      </c>
      <c r="O41" s="93">
        <f t="shared" si="19"/>
        <v>21.203909027445825</v>
      </c>
      <c r="P41" s="93">
        <f t="shared" si="19"/>
        <v>21.225435838641204</v>
      </c>
      <c r="Q41" s="93">
        <f t="shared" si="19"/>
        <v>22.298345431506274</v>
      </c>
      <c r="R41" s="93">
        <f t="shared" si="19"/>
        <v>22.450528108522505</v>
      </c>
    </row>
    <row r="42" spans="1:18">
      <c r="A42" s="90" t="s">
        <v>349</v>
      </c>
      <c r="B42" s="84">
        <v>0.97898250799999997</v>
      </c>
      <c r="C42" s="93">
        <f>IFERROR(C19/$B42,0)</f>
        <v>3.1154445341918331E-5</v>
      </c>
      <c r="D42" s="93">
        <f>IFERROR(D19/$B42,0)</f>
        <v>7.9575894904567181E-5</v>
      </c>
      <c r="E42" s="93">
        <f>IFERROR(E19/$B42,0)</f>
        <v>3.9056001632877159E-4</v>
      </c>
      <c r="F42" s="93">
        <f>IFERROR(F19/$B42,0)</f>
        <v>26.121213744312431</v>
      </c>
      <c r="G42" s="92">
        <f t="shared" si="7"/>
        <v>2.8852857436107607E-5</v>
      </c>
      <c r="H42" s="92">
        <f t="shared" si="8"/>
        <v>2.2388992374621077E-5</v>
      </c>
      <c r="I42" s="93">
        <f t="shared" ref="I42:R42" si="20">IFERROR(I19/$B42,0)</f>
        <v>0</v>
      </c>
      <c r="J42" s="93">
        <f t="shared" si="20"/>
        <v>0</v>
      </c>
      <c r="K42" s="93">
        <f t="shared" si="20"/>
        <v>0</v>
      </c>
      <c r="L42" s="93">
        <f t="shared" si="20"/>
        <v>0</v>
      </c>
      <c r="M42" s="93">
        <f t="shared" si="20"/>
        <v>0</v>
      </c>
      <c r="N42" s="93">
        <f t="shared" si="20"/>
        <v>21.700547853659351</v>
      </c>
      <c r="O42" s="93">
        <f t="shared" si="20"/>
        <v>21.751875156798302</v>
      </c>
      <c r="P42" s="93">
        <f t="shared" si="20"/>
        <v>21.815532574754076</v>
      </c>
      <c r="Q42" s="93">
        <f t="shared" si="20"/>
        <v>21.435784412664887</v>
      </c>
      <c r="R42" s="93">
        <f t="shared" si="20"/>
        <v>23.111968101865468</v>
      </c>
    </row>
    <row r="43" spans="1:18">
      <c r="A43" s="90" t="s">
        <v>350</v>
      </c>
      <c r="B43" s="84">
        <v>2.0897492E-2</v>
      </c>
      <c r="C43" s="93">
        <f>IFERROR(C28/$B43,0)</f>
        <v>1.4594888724532172E-3</v>
      </c>
      <c r="D43" s="93">
        <f>IFERROR(D28/$B43,0)</f>
        <v>3.7278831914383599E-3</v>
      </c>
      <c r="E43" s="93">
        <f>IFERROR(E28/$B43,0)</f>
        <v>1.8296522104665085E-2</v>
      </c>
      <c r="F43" s="93">
        <f>IFERROR(F28/$B43,0)</f>
        <v>1240.8227764990047</v>
      </c>
      <c r="G43" s="92">
        <f t="shared" si="7"/>
        <v>1.3516666577203073E-3</v>
      </c>
      <c r="H43" s="92">
        <f t="shared" si="8"/>
        <v>1.0488546743208796E-3</v>
      </c>
      <c r="I43" s="93">
        <f t="shared" ref="I43:R43" si="21">IFERROR(I28/$B43,0)</f>
        <v>1001.790122043546</v>
      </c>
      <c r="J43" s="93">
        <f t="shared" si="21"/>
        <v>1001.790122043546</v>
      </c>
      <c r="K43" s="93">
        <f t="shared" si="21"/>
        <v>1001.790122043546</v>
      </c>
      <c r="L43" s="93">
        <f t="shared" si="21"/>
        <v>1001.790122043546</v>
      </c>
      <c r="M43" s="93">
        <f t="shared" si="21"/>
        <v>1001.790122043546</v>
      </c>
      <c r="N43" s="93">
        <f t="shared" si="21"/>
        <v>1011.3613652477839</v>
      </c>
      <c r="O43" s="93">
        <f t="shared" si="21"/>
        <v>1023.5113686762335</v>
      </c>
      <c r="P43" s="93">
        <f t="shared" si="21"/>
        <v>1011.7193692708801</v>
      </c>
      <c r="Q43" s="93">
        <f t="shared" si="21"/>
        <v>1042.7969997957666</v>
      </c>
      <c r="R43" s="93">
        <f t="shared" si="21"/>
        <v>1097.8761060349802</v>
      </c>
    </row>
    <row r="44" spans="1:18">
      <c r="A44" s="90" t="s">
        <v>351</v>
      </c>
      <c r="B44" s="84">
        <v>0.99987999999999999</v>
      </c>
      <c r="C44" s="93">
        <f>IFERROR(C15/$B44,0)</f>
        <v>3.050331743427224E-5</v>
      </c>
      <c r="D44" s="93">
        <f>IFERROR(D15/$B44,0)</f>
        <v>7.7912758701061729E-5</v>
      </c>
      <c r="E44" s="93">
        <f>IFERROR(E15/$B44,0)</f>
        <v>3.8239731198750027E-4</v>
      </c>
      <c r="F44" s="93">
        <f>IFERROR(F15/$B44,0)</f>
        <v>25.004458980964785</v>
      </c>
      <c r="G44" s="92">
        <f t="shared" si="7"/>
        <v>2.8249832003341815E-5</v>
      </c>
      <c r="H44" s="92">
        <f t="shared" si="8"/>
        <v>2.1921062005062345E-5</v>
      </c>
      <c r="I44" s="93">
        <f t="shared" ref="I44:R44" si="22">IFERROR(I15/$B44,0)</f>
        <v>18.574142058512425</v>
      </c>
      <c r="J44" s="93">
        <f t="shared" si="22"/>
        <v>18.574142058512425</v>
      </c>
      <c r="K44" s="93">
        <f t="shared" si="22"/>
        <v>18.574142058512425</v>
      </c>
      <c r="L44" s="93">
        <f t="shared" si="22"/>
        <v>18.574142058512425</v>
      </c>
      <c r="M44" s="93">
        <f t="shared" si="22"/>
        <v>18.574142058512425</v>
      </c>
      <c r="N44" s="93">
        <f t="shared" si="22"/>
        <v>22.123866985250352</v>
      </c>
      <c r="O44" s="93">
        <f t="shared" si="22"/>
        <v>22.123866985250352</v>
      </c>
      <c r="P44" s="93">
        <f t="shared" si="22"/>
        <v>22.123866985250352</v>
      </c>
      <c r="Q44" s="93">
        <f t="shared" si="22"/>
        <v>22.123866985250352</v>
      </c>
      <c r="R44" s="93">
        <f t="shared" si="22"/>
        <v>22.123866985250352</v>
      </c>
    </row>
    <row r="45" spans="1:18">
      <c r="A45" s="87" t="s">
        <v>17</v>
      </c>
      <c r="B45" s="87" t="s">
        <v>8</v>
      </c>
      <c r="C45" s="88">
        <f t="shared" ref="C45:E45" si="23">IFERROR(1/SUM(1/C46,1/C47),0)</f>
        <v>1.5689204695590063E-5</v>
      </c>
      <c r="D45" s="88">
        <f t="shared" si="23"/>
        <v>4.0073976291039359E-5</v>
      </c>
      <c r="E45" s="88">
        <f t="shared" si="23"/>
        <v>1.9668384318338147E-4</v>
      </c>
      <c r="F45" s="88">
        <f>IFERROR(1/SUM(1/F46,1/F47),0)</f>
        <v>12.917448410608674</v>
      </c>
      <c r="G45" s="88">
        <f t="shared" ref="G45:R45" si="24">IFERROR(1/SUM(1/G46,1/G47),0)</f>
        <v>1.4530137584662306E-5</v>
      </c>
      <c r="H45" s="88">
        <f t="shared" si="24"/>
        <v>1.1274971353630057E-5</v>
      </c>
      <c r="I45" s="88">
        <f t="shared" si="24"/>
        <v>9.9454446268035834</v>
      </c>
      <c r="J45" s="88">
        <f t="shared" si="24"/>
        <v>9.9454446268035834</v>
      </c>
      <c r="K45" s="88">
        <f t="shared" si="24"/>
        <v>9.9454446268035834</v>
      </c>
      <c r="L45" s="88">
        <f t="shared" si="24"/>
        <v>9.9454446268035834</v>
      </c>
      <c r="M45" s="88">
        <f t="shared" si="24"/>
        <v>9.9454446268035834</v>
      </c>
      <c r="N45" s="88">
        <f t="shared" si="24"/>
        <v>11.591274927356652</v>
      </c>
      <c r="O45" s="88">
        <f t="shared" si="24"/>
        <v>11.087986377350358</v>
      </c>
      <c r="P45" s="88">
        <f t="shared" si="24"/>
        <v>11.096940259699862</v>
      </c>
      <c r="Q45" s="88">
        <f t="shared" si="24"/>
        <v>11.212690734339784</v>
      </c>
      <c r="R45" s="88">
        <f t="shared" si="24"/>
        <v>11.42931789256866</v>
      </c>
    </row>
    <row r="46" spans="1:18">
      <c r="A46" s="90" t="s">
        <v>352</v>
      </c>
      <c r="B46" s="84">
        <v>1</v>
      </c>
      <c r="C46" s="93">
        <f>IFERROR(C10/$B46,0)</f>
        <v>3.0499657036180126E-5</v>
      </c>
      <c r="D46" s="93">
        <f>IFERROR(D10/$B46,0)</f>
        <v>7.79034091700176E-5</v>
      </c>
      <c r="E46" s="93">
        <f>IFERROR(E10/$B46,0)</f>
        <v>3.8235142431006176E-4</v>
      </c>
      <c r="F46" s="93">
        <f>IFERROR(F10/$B46,0)</f>
        <v>24.857470988868876</v>
      </c>
      <c r="G46" s="92">
        <f>(IF(AND(C46&lt;&gt;0,E46&lt;&gt;0,F46&lt;&gt;0),1/((1/C46)+(1/E46)+(1/F46)),IF(AND(C46&lt;&gt;0,E46&lt;&gt;0,F46=0), 1/((1/C46)+(1/E46)),IF(AND(C46&lt;&gt;0,E46=0,F46&lt;&gt;0),1/((1/C46)+(1/F46)),IF(AND(C46=0,E46&lt;&gt;0,F46&lt;&gt;0),1/((1/E46)+(1/F46)),IF(AND(C46&lt;&gt;0,E46=0,F46=0),1/(1/C46),IF(AND(C46=0,E46&lt;&gt;0,F46=0),1/(1/E46),IF(AND(C46=0,E46=0,F46&lt;&gt;0),1/(1/F46),IF(AND(C46=0,E46=0,F46=0),0)))))))))</f>
        <v>2.8246441838646975E-5</v>
      </c>
      <c r="H46" s="92">
        <f>(IF(AND(C46&lt;&gt;0,D46&lt;&gt;0,F46&lt;&gt;0),1/((1/C46)+(1/D46)+(1/F46)),IF(AND(C46&lt;&gt;0,D46&lt;&gt;0,F46=0), 1/((1/C46)+(1/D46)),IF(AND(C46&lt;&gt;0,D46=0,F46&lt;&gt;0),1/((1/C46)+(1/F46)),IF(AND(C46=0,D46&lt;&gt;0,F46&lt;&gt;0),1/((1/D46)+(1/F46)),IF(AND(C46&lt;&gt;0,D46=0,F46=0),1/(1/C46),IF(AND(C46=0,D46&lt;&gt;0,F46=0),1/(1/D46),IF(AND(C46=0,D46=0,F46&lt;&gt;0),1/(1/F46),IF(AND(C46=0,D46=0,F46=0),0)))))))))</f>
        <v>2.1918431366315032E-5</v>
      </c>
      <c r="I46" s="93">
        <f t="shared" ref="I46:R46" si="25">IFERROR(I10/$B46,0)</f>
        <v>18.571913161465403</v>
      </c>
      <c r="J46" s="93">
        <f t="shared" si="25"/>
        <v>18.571913161465403</v>
      </c>
      <c r="K46" s="93">
        <f t="shared" si="25"/>
        <v>18.571913161465403</v>
      </c>
      <c r="L46" s="93">
        <f t="shared" si="25"/>
        <v>18.571913161465403</v>
      </c>
      <c r="M46" s="93">
        <f t="shared" si="25"/>
        <v>18.571913161465403</v>
      </c>
      <c r="N46" s="93">
        <f t="shared" si="25"/>
        <v>23.322077922077924</v>
      </c>
      <c r="O46" s="93">
        <f t="shared" si="25"/>
        <v>21.805194805194798</v>
      </c>
      <c r="P46" s="93">
        <f t="shared" si="25"/>
        <v>21.454427848994477</v>
      </c>
      <c r="Q46" s="93">
        <f t="shared" si="25"/>
        <v>22.787513691128147</v>
      </c>
      <c r="R46" s="93">
        <f t="shared" si="25"/>
        <v>21.993812470252266</v>
      </c>
    </row>
    <row r="47" spans="1:18">
      <c r="A47" s="90" t="s">
        <v>353</v>
      </c>
      <c r="B47" s="96">
        <v>0.94399</v>
      </c>
      <c r="C47" s="93">
        <f>IFERROR(C6/$B47,0)</f>
        <v>3.2309300984311407E-5</v>
      </c>
      <c r="D47" s="93">
        <f>IFERROR(D6/$B47,0)</f>
        <v>8.25256720622227E-5</v>
      </c>
      <c r="E47" s="93">
        <f>IFERROR(E6/$B47,0)</f>
        <v>4.0503757911636962E-4</v>
      </c>
      <c r="F47" s="93">
        <f>IFERROR(F6/$B47,0)</f>
        <v>26.892336007935988</v>
      </c>
      <c r="G47" s="92">
        <f>(IF(AND(C47&lt;&gt;0,E47&lt;&gt;0,F47&lt;&gt;0),1/((1/C47)+(1/E47)+(1/F47)),IF(AND(C47&lt;&gt;0,E47&lt;&gt;0,F47=0), 1/((1/C47)+(1/E47)),IF(AND(C47&lt;&gt;0,E47=0,F47&lt;&gt;0),1/((1/C47)+(1/F47)),IF(AND(C47=0,E47&lt;&gt;0,F47&lt;&gt;0),1/((1/E47)+(1/F47)),IF(AND(C47&lt;&gt;0,E47=0,F47=0),1/(1/C47),IF(AND(C47=0,E47&lt;&gt;0,F47=0),1/(1/E47),IF(AND(C47=0,E47=0,F47&lt;&gt;0),1/(1/F47),IF(AND(C47=0,E47=0,F47=0),0)))))))))</f>
        <v>2.9922395901466781E-5</v>
      </c>
      <c r="H47" s="92">
        <f>(IF(AND(C47&lt;&gt;0,D47&lt;&gt;0,F47&lt;&gt;0),1/((1/C47)+(1/D47)+(1/F47)),IF(AND(C47&lt;&gt;0,D47&lt;&gt;0,F47=0), 1/((1/C47)+(1/D47)),IF(AND(C47&lt;&gt;0,D47=0,F47&lt;&gt;0),1/((1/C47)+(1/F47)),IF(AND(C47=0,D47&lt;&gt;0,F47&lt;&gt;0),1/((1/D47)+(1/F47)),IF(AND(C47&lt;&gt;0,D47=0,F47=0),1/(1/C47),IF(AND(C47=0,D47&lt;&gt;0,F47=0),1/(1/D47),IF(AND(C47=0,D47=0,F47&lt;&gt;0),1/(1/F47),IF(AND(C47=0,D47=0,F47=0),0)))))))))</f>
        <v>2.3218923684326062E-5</v>
      </c>
      <c r="I47" s="93">
        <f t="shared" ref="I47:R47" si="26">IFERROR(I6/$B47,0)</f>
        <v>21.411535116484348</v>
      </c>
      <c r="J47" s="93">
        <f t="shared" si="26"/>
        <v>21.411535116484348</v>
      </c>
      <c r="K47" s="93">
        <f t="shared" si="26"/>
        <v>21.411535116484348</v>
      </c>
      <c r="L47" s="93">
        <f t="shared" si="26"/>
        <v>21.411535116484348</v>
      </c>
      <c r="M47" s="93">
        <f t="shared" si="26"/>
        <v>21.411535116484348</v>
      </c>
      <c r="N47" s="93">
        <f t="shared" si="26"/>
        <v>23.044681356739737</v>
      </c>
      <c r="O47" s="93">
        <f t="shared" si="26"/>
        <v>22.559578325201912</v>
      </c>
      <c r="P47" s="93">
        <f t="shared" si="26"/>
        <v>22.98612497420784</v>
      </c>
      <c r="Q47" s="93">
        <f t="shared" si="26"/>
        <v>22.074578987258139</v>
      </c>
      <c r="R47" s="93">
        <f t="shared" si="26"/>
        <v>23.794254665344411</v>
      </c>
    </row>
    <row r="48" spans="1:18">
      <c r="A48" s="87" t="s">
        <v>30</v>
      </c>
      <c r="B48" s="87" t="s">
        <v>8</v>
      </c>
      <c r="C48" s="88">
        <f t="shared" ref="C48:E48" si="27">IFERROR(1/SUM(1/C49,1/C50,1/C51,1/C52,1/C53,1/C54,1/C55,1/C56,1/C57,1/C58,1/C59,1/C60,1/C61,1/C62),0)</f>
        <v>3.3888502704579404E-6</v>
      </c>
      <c r="D48" s="88">
        <f t="shared" si="27"/>
        <v>8.655933046140058E-6</v>
      </c>
      <c r="E48" s="88">
        <f t="shared" si="27"/>
        <v>4.2483485179720984E-5</v>
      </c>
      <c r="F48" s="88">
        <f>IFERROR(1/SUM(1/F49,1/F50,1/F51,1/F52,1/F53,1/F54,1/F55,1/F56,1/F57,1/F58,1/F59,1/F60,1/F61,1/F62),0)</f>
        <v>2.7618142847371892</v>
      </c>
      <c r="G48" s="88">
        <f t="shared" ref="G48:R48" si="28">IFERROR(1/SUM(1/G49,1/G50,1/G51,1/G52,1/G53,1/G54,1/G55,1/G56,1/G57,1/G58,1/G59,1/G60,1/G61,1/G62),0)</f>
        <v>3.138493063900333E-6</v>
      </c>
      <c r="H48" s="88">
        <f t="shared" si="28"/>
        <v>2.4353808953536005E-6</v>
      </c>
      <c r="I48" s="88">
        <f>IFERROR(1/SUM(1/I49,1/I50,1/I51,1/I52,1/I53,1/I54,1/I55,1/I56,1/I58,1/I59,1/I61,1/I62),0)</f>
        <v>2.151908668653304</v>
      </c>
      <c r="J48" s="88">
        <f t="shared" ref="J48:M48" si="29">IFERROR(1/SUM(1/J49,1/J50,1/J51,1/J52,1/J53,1/J54,1/J55,1/J56,1/J58,1/J59,1/J61,1/J62),0)</f>
        <v>2.151908668653304</v>
      </c>
      <c r="K48" s="88">
        <f t="shared" si="29"/>
        <v>2.151908668653304</v>
      </c>
      <c r="L48" s="88">
        <f t="shared" si="29"/>
        <v>2.151908668653304</v>
      </c>
      <c r="M48" s="88">
        <f t="shared" si="29"/>
        <v>2.151908668653304</v>
      </c>
      <c r="N48" s="88">
        <f t="shared" si="28"/>
        <v>2.4220775135798429</v>
      </c>
      <c r="O48" s="88">
        <f t="shared" si="28"/>
        <v>2.3882015722022598</v>
      </c>
      <c r="P48" s="88">
        <f t="shared" si="28"/>
        <v>2.3874463598005815</v>
      </c>
      <c r="Q48" s="88">
        <f t="shared" si="28"/>
        <v>2.4197262537217412</v>
      </c>
      <c r="R48" s="88">
        <f t="shared" si="28"/>
        <v>2.443644628344297</v>
      </c>
    </row>
    <row r="49" spans="1:18">
      <c r="A49" s="90" t="s">
        <v>354</v>
      </c>
      <c r="B49" s="97">
        <v>1</v>
      </c>
      <c r="C49" s="93">
        <f>IFERROR(C23/$B49,0)</f>
        <v>3.0499657036180126E-5</v>
      </c>
      <c r="D49" s="93">
        <f>IFERROR(D23/$B49,0)</f>
        <v>7.79034091700176E-5</v>
      </c>
      <c r="E49" s="93">
        <f>IFERROR(E23/$B49,0)</f>
        <v>3.8235142431006176E-4</v>
      </c>
      <c r="F49" s="93">
        <f>IFERROR(F23/$B49,0)</f>
        <v>24.24898736644775</v>
      </c>
      <c r="G49" s="92">
        <f t="shared" ref="G49:G62" si="30">(IF(AND(C49&lt;&gt;0,E49&lt;&gt;0,F49&lt;&gt;0),1/((1/C49)+(1/E49)+(1/F49)),IF(AND(C49&lt;&gt;0,E49&lt;&gt;0,F49=0), 1/((1/C49)+(1/E49)),IF(AND(C49&lt;&gt;0,E49=0,F49&lt;&gt;0),1/((1/C49)+(1/F49)),IF(AND(C49=0,E49&lt;&gt;0,F49&lt;&gt;0),1/((1/E49)+(1/F49)),IF(AND(C49&lt;&gt;0,E49=0,F49=0),1/(1/C49),IF(AND(C49=0,E49&lt;&gt;0,F49=0),1/(1/E49),IF(AND(C49=0,E49=0,F49&lt;&gt;0),1/(1/F49),IF(AND(C49=0,E49=0,F49=0),0)))))))))</f>
        <v>2.8246441033220632E-5</v>
      </c>
      <c r="H49" s="92">
        <f t="shared" ref="H49:H62" si="31">(IF(AND(C49&lt;&gt;0,D49&lt;&gt;0,F49&lt;&gt;0),1/((1/C49)+(1/D49)+(1/F49)),IF(AND(C49&lt;&gt;0,D49&lt;&gt;0,F49=0), 1/((1/C49)+(1/D49)),IF(AND(C49&lt;&gt;0,D49=0,F49&lt;&gt;0),1/((1/C49)+(1/F49)),IF(AND(C49=0,D49&lt;&gt;0,F49&lt;&gt;0),1/((1/D49)+(1/F49)),IF(AND(C49&lt;&gt;0,D49=0,F49=0),1/(1/C49),IF(AND(C49=0,D49&lt;&gt;0,F49=0),1/(1/D49),IF(AND(C49=0,D49=0,F49&lt;&gt;0),1/(1/F49),IF(AND(C49=0,D49=0,F49=0),0)))))))))</f>
        <v>2.1918430881342351E-5</v>
      </c>
      <c r="I49" s="93">
        <f t="shared" ref="I49:R49" si="32">IFERROR(I23/$B49,0)</f>
        <v>18.349392542940929</v>
      </c>
      <c r="J49" s="93">
        <f t="shared" si="32"/>
        <v>18.349392542940929</v>
      </c>
      <c r="K49" s="93">
        <f t="shared" si="32"/>
        <v>18.349392542940929</v>
      </c>
      <c r="L49" s="93">
        <f t="shared" si="32"/>
        <v>18.349392542940929</v>
      </c>
      <c r="M49" s="93">
        <f t="shared" si="32"/>
        <v>18.349392542940929</v>
      </c>
      <c r="N49" s="93">
        <f t="shared" si="32"/>
        <v>24.065197428833784</v>
      </c>
      <c r="O49" s="93">
        <f t="shared" si="32"/>
        <v>22.586520376175567</v>
      </c>
      <c r="P49" s="93">
        <f t="shared" si="32"/>
        <v>22.305027350872614</v>
      </c>
      <c r="Q49" s="93">
        <f t="shared" si="32"/>
        <v>22.534465534465532</v>
      </c>
      <c r="R49" s="93">
        <f t="shared" si="32"/>
        <v>21.455428067078554</v>
      </c>
    </row>
    <row r="50" spans="1:18">
      <c r="A50" s="90" t="s">
        <v>355</v>
      </c>
      <c r="B50" s="97">
        <v>1</v>
      </c>
      <c r="C50" s="93">
        <f>IFERROR(C25/$B50,0)</f>
        <v>3.0499657036180126E-5</v>
      </c>
      <c r="D50" s="93">
        <f>IFERROR(D25/$B50,0)</f>
        <v>7.79034091700176E-5</v>
      </c>
      <c r="E50" s="93">
        <f>IFERROR(E25/$B50,0)</f>
        <v>3.8235142431006176E-4</v>
      </c>
      <c r="F50" s="93">
        <f>IFERROR(F25/$B50,0)</f>
        <v>25.532311330696999</v>
      </c>
      <c r="G50" s="92">
        <f t="shared" si="30"/>
        <v>2.8246442687009497E-5</v>
      </c>
      <c r="H50" s="92">
        <f t="shared" si="31"/>
        <v>2.1918431877140938E-5</v>
      </c>
      <c r="I50" s="93">
        <f t="shared" ref="I50:R50" si="33">IFERROR(I25/$B50,0)</f>
        <v>19.929019929019926</v>
      </c>
      <c r="J50" s="93">
        <f t="shared" si="33"/>
        <v>19.929019929019926</v>
      </c>
      <c r="K50" s="93">
        <f t="shared" si="33"/>
        <v>19.929019929019926</v>
      </c>
      <c r="L50" s="93">
        <f t="shared" si="33"/>
        <v>19.929019929019926</v>
      </c>
      <c r="M50" s="93">
        <f t="shared" si="33"/>
        <v>19.929019929019926</v>
      </c>
      <c r="N50" s="93">
        <f t="shared" si="33"/>
        <v>21.108433734939766</v>
      </c>
      <c r="O50" s="93">
        <f t="shared" si="33"/>
        <v>21.191371340523876</v>
      </c>
      <c r="P50" s="93">
        <f t="shared" si="33"/>
        <v>21.36312563840654</v>
      </c>
      <c r="Q50" s="93">
        <f t="shared" si="33"/>
        <v>21.644755244755245</v>
      </c>
      <c r="R50" s="93">
        <f t="shared" si="33"/>
        <v>22.59090909090909</v>
      </c>
    </row>
    <row r="51" spans="1:18">
      <c r="A51" s="90" t="s">
        <v>356</v>
      </c>
      <c r="B51" s="97">
        <v>1</v>
      </c>
      <c r="C51" s="93">
        <f>IFERROR(C21/$B51,0)</f>
        <v>3.0499657036180126E-5</v>
      </c>
      <c r="D51" s="93">
        <f>IFERROR(D21/$B51,0)</f>
        <v>7.79034091700176E-5</v>
      </c>
      <c r="E51" s="93">
        <f>IFERROR(E21/$B51,0)</f>
        <v>3.8235142431006176E-4</v>
      </c>
      <c r="F51" s="93">
        <f>IFERROR(F21/$B51,0)</f>
        <v>25.001458445887067</v>
      </c>
      <c r="G51" s="92">
        <f t="shared" si="30"/>
        <v>2.824644202350141E-5</v>
      </c>
      <c r="H51" s="92">
        <f t="shared" si="31"/>
        <v>2.1918431477621735E-5</v>
      </c>
      <c r="I51" s="93">
        <f t="shared" ref="I51:R51" si="34">IFERROR(I21/$B51,0)</f>
        <v>20.524835988753512</v>
      </c>
      <c r="J51" s="93">
        <f t="shared" si="34"/>
        <v>20.524835988753512</v>
      </c>
      <c r="K51" s="93">
        <f t="shared" si="34"/>
        <v>20.524835988753512</v>
      </c>
      <c r="L51" s="93">
        <f t="shared" si="34"/>
        <v>20.524835988753512</v>
      </c>
      <c r="M51" s="93">
        <f t="shared" si="34"/>
        <v>20.524835988753512</v>
      </c>
      <c r="N51" s="93">
        <f t="shared" si="34"/>
        <v>22.121212121212121</v>
      </c>
      <c r="O51" s="93">
        <f t="shared" si="34"/>
        <v>22.121212121212121</v>
      </c>
      <c r="P51" s="93">
        <f t="shared" si="34"/>
        <v>22.121212121212121</v>
      </c>
      <c r="Q51" s="93">
        <f t="shared" si="34"/>
        <v>22.121212121212121</v>
      </c>
      <c r="R51" s="93">
        <f t="shared" si="34"/>
        <v>22.121212121212121</v>
      </c>
    </row>
    <row r="52" spans="1:18">
      <c r="A52" s="90" t="s">
        <v>357</v>
      </c>
      <c r="B52" s="98">
        <v>0.99980000000000002</v>
      </c>
      <c r="C52" s="93">
        <f>IFERROR(C17/$B52,0)</f>
        <v>3.0505758187817688E-5</v>
      </c>
      <c r="D52" s="93">
        <f>IFERROR(D17/$B52,0)</f>
        <v>7.7918992968611315E-5</v>
      </c>
      <c r="E52" s="93">
        <f>IFERROR(E17/$B52,0)</f>
        <v>3.8242790989204015E-4</v>
      </c>
      <c r="F52" s="93">
        <f>IFERROR(F17/$B52,0)</f>
        <v>24.959718691595693</v>
      </c>
      <c r="G52" s="92">
        <f t="shared" si="30"/>
        <v>2.8252092382216433E-5</v>
      </c>
      <c r="H52" s="92">
        <f t="shared" si="31"/>
        <v>2.1922816004838459E-5</v>
      </c>
      <c r="I52" s="93">
        <f t="shared" ref="I52:R52" si="35">IFERROR(I17/$B52,0)</f>
        <v>19.184078539302181</v>
      </c>
      <c r="J52" s="93">
        <f t="shared" si="35"/>
        <v>19.184078539302181</v>
      </c>
      <c r="K52" s="93">
        <f t="shared" si="35"/>
        <v>19.184078539302181</v>
      </c>
      <c r="L52" s="93">
        <f t="shared" si="35"/>
        <v>19.184078539302181</v>
      </c>
      <c r="M52" s="93">
        <f t="shared" si="35"/>
        <v>19.184078539302181</v>
      </c>
      <c r="N52" s="93">
        <f t="shared" si="35"/>
        <v>21.542324993924396</v>
      </c>
      <c r="O52" s="93">
        <f t="shared" si="35"/>
        <v>21.514124661387285</v>
      </c>
      <c r="P52" s="93">
        <f t="shared" si="35"/>
        <v>21.419104294502905</v>
      </c>
      <c r="Q52" s="93">
        <f t="shared" si="35"/>
        <v>22.6499414488671</v>
      </c>
      <c r="R52" s="93">
        <f t="shared" si="35"/>
        <v>22.08428091735594</v>
      </c>
    </row>
    <row r="53" spans="1:18">
      <c r="A53" s="90" t="s">
        <v>358</v>
      </c>
      <c r="B53" s="97">
        <v>2.0000000000000001E-4</v>
      </c>
      <c r="C53" s="93">
        <f>IFERROR(C5/$B53,0)</f>
        <v>0.15249828518090061</v>
      </c>
      <c r="D53" s="93">
        <f>IFERROR(D5/$B53,0)</f>
        <v>0.38951704585008801</v>
      </c>
      <c r="E53" s="93">
        <f>IFERROR(E5/$B53,0)</f>
        <v>1.9117571215503086</v>
      </c>
      <c r="F53" s="93">
        <f>IFERROR(F5/$B53,0)</f>
        <v>125007.29222943533</v>
      </c>
      <c r="G53" s="92">
        <f t="shared" si="30"/>
        <v>0.14123221011750703</v>
      </c>
      <c r="H53" s="92">
        <f t="shared" si="31"/>
        <v>0.10959215738810868</v>
      </c>
      <c r="I53" s="93">
        <f t="shared" ref="I53:R53" si="36">IFERROR(I5/$B53,0)</f>
        <v>83231.985405898435</v>
      </c>
      <c r="J53" s="93">
        <f t="shared" si="36"/>
        <v>83231.985405898435</v>
      </c>
      <c r="K53" s="93">
        <f t="shared" si="36"/>
        <v>83231.985405898435</v>
      </c>
      <c r="L53" s="93">
        <f t="shared" si="36"/>
        <v>83231.985405898435</v>
      </c>
      <c r="M53" s="93">
        <f t="shared" si="36"/>
        <v>83231.985405898435</v>
      </c>
      <c r="N53" s="93">
        <f t="shared" si="36"/>
        <v>110606.06060606059</v>
      </c>
      <c r="O53" s="93">
        <f t="shared" si="36"/>
        <v>110606.06060606059</v>
      </c>
      <c r="P53" s="93">
        <f t="shared" si="36"/>
        <v>110606.06060606059</v>
      </c>
      <c r="Q53" s="93">
        <f t="shared" si="36"/>
        <v>110606.06060606059</v>
      </c>
      <c r="R53" s="93">
        <f t="shared" si="36"/>
        <v>110606.06060606059</v>
      </c>
    </row>
    <row r="54" spans="1:18">
      <c r="A54" s="90" t="s">
        <v>359</v>
      </c>
      <c r="B54" s="97">
        <v>0.99999979999999999</v>
      </c>
      <c r="C54" s="93">
        <f>IFERROR(C9/$B54,0)</f>
        <v>3.0499663136112754E-5</v>
      </c>
      <c r="D54" s="93">
        <f>IFERROR(D9/$B54,0)</f>
        <v>7.7903424750702549E-5</v>
      </c>
      <c r="E54" s="93">
        <f>IFERROR(E9/$B54,0)</f>
        <v>3.8235150078036191E-4</v>
      </c>
      <c r="F54" s="93">
        <f>IFERROR(F9/$B54,0)</f>
        <v>25.987436652507981</v>
      </c>
      <c r="G54" s="92">
        <f t="shared" si="30"/>
        <v>2.8246448883567304E-5</v>
      </c>
      <c r="H54" s="92">
        <f t="shared" si="31"/>
        <v>2.1918436590355644E-5</v>
      </c>
      <c r="I54" s="93">
        <f t="shared" ref="I54:R54" si="37">IFERROR(I9/$B54,0)</f>
        <v>21.067825281386124</v>
      </c>
      <c r="J54" s="93">
        <f t="shared" si="37"/>
        <v>21.067825281386124</v>
      </c>
      <c r="K54" s="93">
        <f t="shared" si="37"/>
        <v>21.067825281386124</v>
      </c>
      <c r="L54" s="93">
        <f t="shared" si="37"/>
        <v>21.067825281386124</v>
      </c>
      <c r="M54" s="93">
        <f t="shared" si="37"/>
        <v>21.067825281386124</v>
      </c>
      <c r="N54" s="93">
        <f t="shared" si="37"/>
        <v>21.126776535613853</v>
      </c>
      <c r="O54" s="93">
        <f t="shared" si="37"/>
        <v>21.30273153327359</v>
      </c>
      <c r="P54" s="93">
        <f t="shared" si="37"/>
        <v>21.078307641436421</v>
      </c>
      <c r="Q54" s="93">
        <f t="shared" si="37"/>
        <v>21.236367883637215</v>
      </c>
      <c r="R54" s="93">
        <f t="shared" si="37"/>
        <v>22.993602550064949</v>
      </c>
    </row>
    <row r="55" spans="1:18">
      <c r="A55" s="90" t="s">
        <v>360</v>
      </c>
      <c r="B55" s="97">
        <v>1.9999999999999999E-7</v>
      </c>
      <c r="C55" s="93">
        <f>IFERROR(C24/$B55,0)</f>
        <v>152.49828518090064</v>
      </c>
      <c r="D55" s="93">
        <f>IFERROR(D24/$B55,0)</f>
        <v>389.51704585008804</v>
      </c>
      <c r="E55" s="93">
        <f>IFERROR(E24/$B55,0)</f>
        <v>1911.757121550309</v>
      </c>
      <c r="F55" s="93">
        <f>IFERROR(F24/$B55,0)</f>
        <v>126971692.53589787</v>
      </c>
      <c r="G55" s="92">
        <f t="shared" si="30"/>
        <v>141.23221258613282</v>
      </c>
      <c r="H55" s="92">
        <f t="shared" si="31"/>
        <v>109.59215887454633</v>
      </c>
      <c r="I55" s="93">
        <f t="shared" ref="I55:R55" si="38">IFERROR(I24/$B55,0)</f>
        <v>100652633.51410975</v>
      </c>
      <c r="J55" s="93">
        <f t="shared" si="38"/>
        <v>100652633.51410975</v>
      </c>
      <c r="K55" s="93">
        <f t="shared" si="38"/>
        <v>100652633.51410975</v>
      </c>
      <c r="L55" s="93">
        <f t="shared" si="38"/>
        <v>100652633.51410975</v>
      </c>
      <c r="M55" s="93">
        <f t="shared" si="38"/>
        <v>100652633.51410975</v>
      </c>
      <c r="N55" s="93">
        <f t="shared" si="38"/>
        <v>108982485.40450379</v>
      </c>
      <c r="O55" s="93">
        <f t="shared" si="38"/>
        <v>106592920.35398233</v>
      </c>
      <c r="P55" s="93">
        <f t="shared" si="38"/>
        <v>108303119.16822177</v>
      </c>
      <c r="Q55" s="93">
        <f t="shared" si="38"/>
        <v>104236078.05806763</v>
      </c>
      <c r="R55" s="93">
        <f t="shared" si="38"/>
        <v>112344155.8441558</v>
      </c>
    </row>
    <row r="56" spans="1:18">
      <c r="A56" s="90" t="s">
        <v>361</v>
      </c>
      <c r="B56" s="97">
        <v>0.99979000004200003</v>
      </c>
      <c r="C56" s="93">
        <f>IFERROR(C20/$B56,0)</f>
        <v>3.050606330819359E-5</v>
      </c>
      <c r="D56" s="93">
        <f>IFERROR(D20/$B56,0)</f>
        <v>7.7919772318931949E-5</v>
      </c>
      <c r="E56" s="93">
        <f>IFERROR(E20/$B56,0)</f>
        <v>3.8243173495834085E-4</v>
      </c>
      <c r="F56" s="93">
        <f>IFERROR(F20/$B56,0)</f>
        <v>25.598084749099844</v>
      </c>
      <c r="G56" s="92">
        <f t="shared" si="30"/>
        <v>2.8252375758478847E-5</v>
      </c>
      <c r="H56" s="92">
        <f t="shared" si="31"/>
        <v>2.1923035758134579E-5</v>
      </c>
      <c r="I56" s="93">
        <f t="shared" ref="I56:R56" si="39">IFERROR(I20/$B56,0)</f>
        <v>20.486906065350421</v>
      </c>
      <c r="J56" s="93">
        <f t="shared" si="39"/>
        <v>20.486906065350421</v>
      </c>
      <c r="K56" s="93">
        <f t="shared" si="39"/>
        <v>20.486906065350421</v>
      </c>
      <c r="L56" s="93">
        <f t="shared" si="39"/>
        <v>20.486906065350421</v>
      </c>
      <c r="M56" s="93">
        <f t="shared" si="39"/>
        <v>20.486906065350421</v>
      </c>
      <c r="N56" s="93">
        <f t="shared" si="39"/>
        <v>21.343507750999983</v>
      </c>
      <c r="O56" s="93">
        <f t="shared" si="39"/>
        <v>21.267243144138103</v>
      </c>
      <c r="P56" s="93">
        <f t="shared" si="39"/>
        <v>21.39035610974879</v>
      </c>
      <c r="Q56" s="93">
        <f t="shared" si="39"/>
        <v>21.084641677610069</v>
      </c>
      <c r="R56" s="93">
        <f t="shared" si="39"/>
        <v>22.649105205490791</v>
      </c>
    </row>
    <row r="57" spans="1:18">
      <c r="A57" s="90" t="s">
        <v>362</v>
      </c>
      <c r="B57" s="97">
        <v>2.0999995799999999E-4</v>
      </c>
      <c r="C57" s="93">
        <f>IFERROR(C29/$B57,0)</f>
        <v>0.14523649112434645</v>
      </c>
      <c r="D57" s="93">
        <f>IFERROR(D29/$B57,0)</f>
        <v>0.37096868928905979</v>
      </c>
      <c r="E57" s="93">
        <f>IFERROR(E29/$B57,0)</f>
        <v>1.8207214322874379</v>
      </c>
      <c r="F57" s="93">
        <f>IFERROR(F29/$B57,0)</f>
        <v>122734.45691760973</v>
      </c>
      <c r="G57" s="92">
        <f t="shared" si="30"/>
        <v>0.13450689823622033</v>
      </c>
      <c r="H57" s="92">
        <f t="shared" si="31"/>
        <v>0.10437350684494132</v>
      </c>
      <c r="I57" s="93">
        <f t="shared" ref="I57:R57" si="40">IFERROR(I29/$B57,0)</f>
        <v>0</v>
      </c>
      <c r="J57" s="93">
        <f t="shared" si="40"/>
        <v>0</v>
      </c>
      <c r="K57" s="93">
        <f t="shared" si="40"/>
        <v>0</v>
      </c>
      <c r="L57" s="93">
        <f t="shared" si="40"/>
        <v>0</v>
      </c>
      <c r="M57" s="93">
        <f t="shared" si="40"/>
        <v>0</v>
      </c>
      <c r="N57" s="93">
        <f t="shared" si="40"/>
        <v>101021.94909517124</v>
      </c>
      <c r="O57" s="93">
        <f t="shared" si="40"/>
        <v>100792.91147778937</v>
      </c>
      <c r="P57" s="93">
        <f t="shared" si="40"/>
        <v>100526.21804523465</v>
      </c>
      <c r="Q57" s="93">
        <f t="shared" si="40"/>
        <v>101514.50581738663</v>
      </c>
      <c r="R57" s="93">
        <f t="shared" si="40"/>
        <v>108595.06304132668</v>
      </c>
    </row>
    <row r="58" spans="1:18">
      <c r="A58" s="90" t="s">
        <v>363</v>
      </c>
      <c r="B58" s="97">
        <v>1</v>
      </c>
      <c r="C58" s="93">
        <f>IFERROR(C16/$B58,0)</f>
        <v>3.0499657036180126E-5</v>
      </c>
      <c r="D58" s="93">
        <f>IFERROR(D16/$B58,0)</f>
        <v>7.79034091700176E-5</v>
      </c>
      <c r="E58" s="93">
        <f>IFERROR(E16/$B58,0)</f>
        <v>3.8235142431006176E-4</v>
      </c>
      <c r="F58" s="93">
        <f>IFERROR(F16/$B58,0)</f>
        <v>22.501312601298366</v>
      </c>
      <c r="G58" s="92">
        <f t="shared" si="30"/>
        <v>2.8246438477657659E-5</v>
      </c>
      <c r="H58" s="92">
        <f t="shared" si="31"/>
        <v>2.1918429342556996E-5</v>
      </c>
      <c r="I58" s="93">
        <f t="shared" ref="I58:R58" si="41">IFERROR(I16/$B58,0)</f>
        <v>16.604746379558723</v>
      </c>
      <c r="J58" s="93">
        <f t="shared" si="41"/>
        <v>16.604746379558723</v>
      </c>
      <c r="K58" s="93">
        <f t="shared" si="41"/>
        <v>16.604746379558723</v>
      </c>
      <c r="L58" s="93">
        <f t="shared" si="41"/>
        <v>16.604746379558723</v>
      </c>
      <c r="M58" s="93">
        <f t="shared" si="41"/>
        <v>16.604746379558723</v>
      </c>
      <c r="N58" s="93">
        <f t="shared" si="41"/>
        <v>21.036020583190407</v>
      </c>
      <c r="O58" s="93">
        <f t="shared" si="41"/>
        <v>20.435144124168517</v>
      </c>
      <c r="P58" s="93">
        <f t="shared" si="41"/>
        <v>20.971853769006803</v>
      </c>
      <c r="Q58" s="93">
        <f t="shared" si="41"/>
        <v>21.080213903743328</v>
      </c>
      <c r="R58" s="93">
        <f t="shared" si="41"/>
        <v>19.90909090909091</v>
      </c>
    </row>
    <row r="59" spans="1:18">
      <c r="A59" s="90" t="s">
        <v>364</v>
      </c>
      <c r="B59" s="97">
        <v>1</v>
      </c>
      <c r="C59" s="93">
        <f>IFERROR(C7/$B59,0)</f>
        <v>3.0499657036180126E-5</v>
      </c>
      <c r="D59" s="93">
        <f>IFERROR(D7/$B59,0)</f>
        <v>7.79034091700176E-5</v>
      </c>
      <c r="E59" s="93">
        <f>IFERROR(E7/$B59,0)</f>
        <v>3.8235142431006176E-4</v>
      </c>
      <c r="F59" s="93">
        <f>IFERROR(F7/$B59,0)</f>
        <v>24.72737828645354</v>
      </c>
      <c r="G59" s="92">
        <f t="shared" si="30"/>
        <v>2.8246441669779729E-5</v>
      </c>
      <c r="H59" s="92">
        <f t="shared" si="31"/>
        <v>2.1918431264634724E-5</v>
      </c>
      <c r="I59" s="93">
        <f t="shared" ref="I59:R59" si="42">IFERROR(I7/$B59,0)</f>
        <v>18.571913161465403</v>
      </c>
      <c r="J59" s="93">
        <f t="shared" si="42"/>
        <v>18.571913161465403</v>
      </c>
      <c r="K59" s="93">
        <f t="shared" si="42"/>
        <v>18.571913161465403</v>
      </c>
      <c r="L59" s="93">
        <f t="shared" si="42"/>
        <v>18.571913161465403</v>
      </c>
      <c r="M59" s="93">
        <f t="shared" si="42"/>
        <v>18.571913161465403</v>
      </c>
      <c r="N59" s="93">
        <f t="shared" si="42"/>
        <v>22.960849369608486</v>
      </c>
      <c r="O59" s="93">
        <f t="shared" si="42"/>
        <v>21.916730328495049</v>
      </c>
      <c r="P59" s="93">
        <f t="shared" si="42"/>
        <v>21.40909090909091</v>
      </c>
      <c r="Q59" s="93">
        <f t="shared" si="42"/>
        <v>22.771501925545561</v>
      </c>
      <c r="R59" s="93">
        <f t="shared" si="42"/>
        <v>21.87870685464268</v>
      </c>
    </row>
    <row r="60" spans="1:18">
      <c r="A60" s="90" t="s">
        <v>365</v>
      </c>
      <c r="B60" s="99">
        <v>1.9000000000000001E-8</v>
      </c>
      <c r="C60" s="93">
        <f>IFERROR(C12/$B60,0)</f>
        <v>1605.245107167375</v>
      </c>
      <c r="D60" s="93">
        <f>IFERROR(D12/$B60,0)</f>
        <v>4100.179430000926</v>
      </c>
      <c r="E60" s="93">
        <f>IFERROR(E12/$B60,0)</f>
        <v>20123.759174213774</v>
      </c>
      <c r="F60" s="93">
        <f>IFERROR(F12/$B60,0)</f>
        <v>1313180792.7001908</v>
      </c>
      <c r="G60" s="92">
        <f t="shared" si="30"/>
        <v>1486.6548399073934</v>
      </c>
      <c r="H60" s="92">
        <f t="shared" si="31"/>
        <v>1153.6016546487401</v>
      </c>
      <c r="I60" s="93">
        <f t="shared" ref="I60:R60" si="43">IFERROR(I12/$B60,0)</f>
        <v>0</v>
      </c>
      <c r="J60" s="93">
        <f t="shared" si="43"/>
        <v>0</v>
      </c>
      <c r="K60" s="93">
        <f t="shared" si="43"/>
        <v>0</v>
      </c>
      <c r="L60" s="93">
        <f t="shared" si="43"/>
        <v>0</v>
      </c>
      <c r="M60" s="93">
        <f t="shared" si="43"/>
        <v>0</v>
      </c>
      <c r="N60" s="93">
        <f t="shared" si="43"/>
        <v>1172402274.9842014</v>
      </c>
      <c r="O60" s="93">
        <f t="shared" si="43"/>
        <v>1135817032.6792738</v>
      </c>
      <c r="P60" s="93">
        <f t="shared" si="43"/>
        <v>1128591659.0552959</v>
      </c>
      <c r="Q60" s="93">
        <f t="shared" si="43"/>
        <v>1185269432.8966973</v>
      </c>
      <c r="R60" s="93">
        <f t="shared" si="43"/>
        <v>1161898252.123816</v>
      </c>
    </row>
    <row r="61" spans="1:18">
      <c r="A61" s="90" t="s">
        <v>366</v>
      </c>
      <c r="B61" s="97">
        <v>1</v>
      </c>
      <c r="C61" s="93">
        <f>IFERROR(C18/$B61,0)</f>
        <v>3.0499657036180126E-5</v>
      </c>
      <c r="D61" s="93">
        <f>IFERROR(D18/$B61,0)</f>
        <v>7.79034091700176E-5</v>
      </c>
      <c r="E61" s="93">
        <f>IFERROR(E18/$B61,0)</f>
        <v>3.8235142431006176E-4</v>
      </c>
      <c r="F61" s="93">
        <f>IFERROR(F18/$B61,0)</f>
        <v>25.530335451473135</v>
      </c>
      <c r="G61" s="92">
        <f t="shared" si="30"/>
        <v>2.8246442684591025E-5</v>
      </c>
      <c r="H61" s="92">
        <f t="shared" si="31"/>
        <v>2.1918431875684699E-5</v>
      </c>
      <c r="I61" s="93">
        <f t="shared" ref="I61:R61" si="44">IFERROR(I18/$B61,0)</f>
        <v>20.48260381593715</v>
      </c>
      <c r="J61" s="93">
        <f t="shared" si="44"/>
        <v>20.48260381593715</v>
      </c>
      <c r="K61" s="93">
        <f t="shared" si="44"/>
        <v>20.48260381593715</v>
      </c>
      <c r="L61" s="93">
        <f t="shared" si="44"/>
        <v>20.48260381593715</v>
      </c>
      <c r="M61" s="93">
        <f t="shared" si="44"/>
        <v>20.48260381593715</v>
      </c>
      <c r="N61" s="93">
        <f t="shared" si="44"/>
        <v>21.267593582887702</v>
      </c>
      <c r="O61" s="93">
        <f t="shared" si="44"/>
        <v>21.262683492145253</v>
      </c>
      <c r="P61" s="93">
        <f t="shared" si="44"/>
        <v>21.404609475032021</v>
      </c>
      <c r="Q61" s="93">
        <f t="shared" si="44"/>
        <v>21.075313807531391</v>
      </c>
      <c r="R61" s="93">
        <f t="shared" si="44"/>
        <v>22.589160839160837</v>
      </c>
    </row>
    <row r="62" spans="1:18">
      <c r="A62" s="90" t="s">
        <v>367</v>
      </c>
      <c r="B62" s="97">
        <v>1.339E-6</v>
      </c>
      <c r="C62" s="93">
        <f>IFERROR(C27/$B62,0)</f>
        <v>22.777936546811148</v>
      </c>
      <c r="D62" s="93">
        <f>IFERROR(D27/$B62,0)</f>
        <v>58.180290642283495</v>
      </c>
      <c r="E62" s="93">
        <f>IFERROR(E27/$B62,0)</f>
        <v>285.54998081408644</v>
      </c>
      <c r="F62" s="93">
        <f>IFERROR(F27/$B62,0)</f>
        <v>17838692.129483398</v>
      </c>
      <c r="G62" s="92">
        <f t="shared" si="30"/>
        <v>21.095175902329458</v>
      </c>
      <c r="H62" s="92">
        <f t="shared" si="31"/>
        <v>16.369253607375381</v>
      </c>
      <c r="I62" s="93">
        <f t="shared" ref="I62:R62" si="45">IFERROR(I27/$B62,0)</f>
        <v>13666017.021242606</v>
      </c>
      <c r="J62" s="93">
        <f t="shared" si="45"/>
        <v>13666017.021242606</v>
      </c>
      <c r="K62" s="93">
        <f t="shared" si="45"/>
        <v>13666017.021242606</v>
      </c>
      <c r="L62" s="93">
        <f t="shared" si="45"/>
        <v>13666017.021242606</v>
      </c>
      <c r="M62" s="93">
        <f t="shared" si="45"/>
        <v>13666017.021242606</v>
      </c>
      <c r="N62" s="93">
        <f t="shared" si="45"/>
        <v>15365351.235786084</v>
      </c>
      <c r="O62" s="93">
        <f t="shared" si="45"/>
        <v>16277233.241975205</v>
      </c>
      <c r="P62" s="93">
        <f t="shared" si="45"/>
        <v>16465627.145238796</v>
      </c>
      <c r="Q62" s="93">
        <f t="shared" si="45"/>
        <v>16333783.146907663</v>
      </c>
      <c r="R62" s="93">
        <f t="shared" si="45"/>
        <v>15783618.920288086</v>
      </c>
    </row>
    <row r="63" spans="1:18">
      <c r="A63" s="87" t="s">
        <v>32</v>
      </c>
      <c r="B63" s="87" t="s">
        <v>8</v>
      </c>
      <c r="C63" s="88">
        <f t="shared" ref="C63:E63" si="46">IFERROR(1/SUM(1/C64,1/C65,1/C66,1/C67,1/C68,1/C69,1/C70,1/C71,1/C72,1/C73,1/C74,1/C75,1/C76),0)</f>
        <v>3.8124564823580279E-6</v>
      </c>
      <c r="D63" s="88">
        <f t="shared" si="46"/>
        <v>9.7379244932395174E-6</v>
      </c>
      <c r="E63" s="88">
        <f t="shared" si="46"/>
        <v>4.7793919925739813E-5</v>
      </c>
      <c r="F63" s="88">
        <f>IFERROR(1/SUM(1/F64,1/F65,1/F66,1/F67,1/F68,1/F69,1/F70,1/F71,1/F72,1/F73,1/F74,1/F75,1/F76),0)</f>
        <v>3.1167990058250861</v>
      </c>
      <c r="G63" s="88">
        <f t="shared" ref="G63:R63" si="47">IFERROR(1/SUM(1/G64,1/G65,1/G66,1/G67,1/G68,1/G69,1/G70,1/G71,1/G72,1/G73,1/G74,1/G75,1/G76),0)</f>
        <v>3.530804642854795E-6</v>
      </c>
      <c r="H63" s="88">
        <f t="shared" si="47"/>
        <v>2.7398034631609324E-6</v>
      </c>
      <c r="I63" s="88">
        <f>IFERROR(1/SUM(1/I64,1/I65,1/I66,1/I67,1/I68,1/I69,1/I70,1/I72,1/I73,1/I75,1/I76),0)</f>
        <v>2.4377994251538353</v>
      </c>
      <c r="J63" s="88">
        <f t="shared" ref="J63:M63" si="48">IFERROR(1/SUM(1/J64,1/J65,1/J66,1/J67,1/J68,1/J69,1/J70,1/J72,1/J73,1/J75,1/J76),0)</f>
        <v>2.4377994251538353</v>
      </c>
      <c r="K63" s="88">
        <f t="shared" si="48"/>
        <v>2.4377994251538353</v>
      </c>
      <c r="L63" s="88">
        <f t="shared" si="48"/>
        <v>2.4377994251538353</v>
      </c>
      <c r="M63" s="88">
        <f t="shared" si="48"/>
        <v>2.4377994251538353</v>
      </c>
      <c r="N63" s="88">
        <f t="shared" si="47"/>
        <v>2.6931317564413106</v>
      </c>
      <c r="O63" s="88">
        <f t="shared" si="47"/>
        <v>2.6705768928822855</v>
      </c>
      <c r="P63" s="88">
        <f t="shared" si="47"/>
        <v>2.6736206760230181</v>
      </c>
      <c r="Q63" s="88">
        <f t="shared" si="47"/>
        <v>2.7108100734635872</v>
      </c>
      <c r="R63" s="88">
        <f t="shared" si="47"/>
        <v>2.7577339976493311</v>
      </c>
    </row>
    <row r="64" spans="1:18">
      <c r="A64" s="90" t="s">
        <v>355</v>
      </c>
      <c r="B64" s="97">
        <v>1</v>
      </c>
      <c r="C64" s="83">
        <f>IFERROR(C25/$B64,0)</f>
        <v>3.0499657036180126E-5</v>
      </c>
      <c r="D64" s="83">
        <f>IFERROR(D25/$B64,0)</f>
        <v>7.79034091700176E-5</v>
      </c>
      <c r="E64" s="83">
        <f>IFERROR(E25/$B64,0)</f>
        <v>3.8235142431006176E-4</v>
      </c>
      <c r="F64" s="83">
        <f>IFERROR(F25/$B64,0)</f>
        <v>25.532311330696999</v>
      </c>
      <c r="G64" s="92">
        <f t="shared" ref="G64:G76" si="49">(IF(AND(C64&lt;&gt;0,E64&lt;&gt;0,F64&lt;&gt;0),1/((1/C64)+(1/E64)+(1/F64)),IF(AND(C64&lt;&gt;0,E64&lt;&gt;0,F64=0), 1/((1/C64)+(1/E64)),IF(AND(C64&lt;&gt;0,E64=0,F64&lt;&gt;0),1/((1/C64)+(1/F64)),IF(AND(C64=0,E64&lt;&gt;0,F64&lt;&gt;0),1/((1/E64)+(1/F64)),IF(AND(C64&lt;&gt;0,E64=0,F64=0),1/(1/C64),IF(AND(C64=0,E64&lt;&gt;0,F64=0),1/(1/E64),IF(AND(C64=0,E64=0,F64&lt;&gt;0),1/(1/F64),IF(AND(C64=0,E64=0,F64=0),0)))))))))</f>
        <v>2.8246442687009497E-5</v>
      </c>
      <c r="H64" s="92">
        <f t="shared" ref="H64:H76" si="50">(IF(AND(C64&lt;&gt;0,D64&lt;&gt;0,F64&lt;&gt;0),1/((1/C64)+(1/D64)+(1/F64)),IF(AND(C64&lt;&gt;0,D64&lt;&gt;0,F64=0), 1/((1/C64)+(1/D64)),IF(AND(C64&lt;&gt;0,D64=0,F64&lt;&gt;0),1/((1/C64)+(1/F64)),IF(AND(C64=0,D64&lt;&gt;0,F64&lt;&gt;0),1/((1/D64)+(1/F64)),IF(AND(C64&lt;&gt;0,D64=0,F64=0),1/(1/C64),IF(AND(C64=0,D64&lt;&gt;0,F64=0),1/(1/D64),IF(AND(C64=0,D64=0,F64&lt;&gt;0),1/(1/F64),IF(AND(C64=0,D64=0,F64=0),0)))))))))</f>
        <v>2.1918431877140938E-5</v>
      </c>
      <c r="I64" s="83">
        <f t="shared" ref="I64:R64" si="51">IFERROR(I25/$B64,0)</f>
        <v>19.929019929019926</v>
      </c>
      <c r="J64" s="83">
        <f t="shared" si="51"/>
        <v>19.929019929019926</v>
      </c>
      <c r="K64" s="83">
        <f t="shared" si="51"/>
        <v>19.929019929019926</v>
      </c>
      <c r="L64" s="83">
        <f t="shared" si="51"/>
        <v>19.929019929019926</v>
      </c>
      <c r="M64" s="83">
        <f t="shared" si="51"/>
        <v>19.929019929019926</v>
      </c>
      <c r="N64" s="83">
        <f t="shared" si="51"/>
        <v>21.108433734939766</v>
      </c>
      <c r="O64" s="83">
        <f t="shared" si="51"/>
        <v>21.191371340523876</v>
      </c>
      <c r="P64" s="83">
        <f t="shared" si="51"/>
        <v>21.36312563840654</v>
      </c>
      <c r="Q64" s="83">
        <f t="shared" si="51"/>
        <v>21.644755244755245</v>
      </c>
      <c r="R64" s="83">
        <f t="shared" si="51"/>
        <v>22.59090909090909</v>
      </c>
    </row>
    <row r="65" spans="1:18">
      <c r="A65" s="90" t="s">
        <v>356</v>
      </c>
      <c r="B65" s="97">
        <v>1</v>
      </c>
      <c r="C65" s="83">
        <f>IFERROR(C21/$B65,0)</f>
        <v>3.0499657036180126E-5</v>
      </c>
      <c r="D65" s="83">
        <f>IFERROR(D21/$B65,0)</f>
        <v>7.79034091700176E-5</v>
      </c>
      <c r="E65" s="83">
        <f>IFERROR(E21/$B65,0)</f>
        <v>3.8235142431006176E-4</v>
      </c>
      <c r="F65" s="83">
        <f>IFERROR(F21/$B65,0)</f>
        <v>25.001458445887067</v>
      </c>
      <c r="G65" s="92">
        <f t="shared" si="49"/>
        <v>2.824644202350141E-5</v>
      </c>
      <c r="H65" s="92">
        <f t="shared" si="50"/>
        <v>2.1918431477621735E-5</v>
      </c>
      <c r="I65" s="83">
        <f t="shared" ref="I65:R65" si="52">IFERROR(I21/$B65,0)</f>
        <v>20.524835988753512</v>
      </c>
      <c r="J65" s="83">
        <f t="shared" si="52"/>
        <v>20.524835988753512</v>
      </c>
      <c r="K65" s="83">
        <f t="shared" si="52"/>
        <v>20.524835988753512</v>
      </c>
      <c r="L65" s="83">
        <f t="shared" si="52"/>
        <v>20.524835988753512</v>
      </c>
      <c r="M65" s="83">
        <f t="shared" si="52"/>
        <v>20.524835988753512</v>
      </c>
      <c r="N65" s="83">
        <f t="shared" si="52"/>
        <v>22.121212121212121</v>
      </c>
      <c r="O65" s="83">
        <f t="shared" si="52"/>
        <v>22.121212121212121</v>
      </c>
      <c r="P65" s="83">
        <f t="shared" si="52"/>
        <v>22.121212121212121</v>
      </c>
      <c r="Q65" s="83">
        <f t="shared" si="52"/>
        <v>22.121212121212121</v>
      </c>
      <c r="R65" s="83">
        <f t="shared" si="52"/>
        <v>22.121212121212121</v>
      </c>
    </row>
    <row r="66" spans="1:18">
      <c r="A66" s="90" t="s">
        <v>357</v>
      </c>
      <c r="B66" s="98">
        <v>0.99980000000000002</v>
      </c>
      <c r="C66" s="83">
        <f>IFERROR(C17/$B66,0)</f>
        <v>3.0505758187817688E-5</v>
      </c>
      <c r="D66" s="83">
        <f>IFERROR(D17/$B66,0)</f>
        <v>7.7918992968611315E-5</v>
      </c>
      <c r="E66" s="83">
        <f>IFERROR(E17/$B66,0)</f>
        <v>3.8242790989204015E-4</v>
      </c>
      <c r="F66" s="83">
        <f>IFERROR(F17/$B66,0)</f>
        <v>24.959718691595693</v>
      </c>
      <c r="G66" s="92">
        <f t="shared" si="49"/>
        <v>2.8252092382216433E-5</v>
      </c>
      <c r="H66" s="92">
        <f t="shared" si="50"/>
        <v>2.1922816004838459E-5</v>
      </c>
      <c r="I66" s="83">
        <f t="shared" ref="I66:R66" si="53">IFERROR(I17/$B66,0)</f>
        <v>19.184078539302181</v>
      </c>
      <c r="J66" s="83">
        <f t="shared" si="53"/>
        <v>19.184078539302181</v>
      </c>
      <c r="K66" s="83">
        <f t="shared" si="53"/>
        <v>19.184078539302181</v>
      </c>
      <c r="L66" s="83">
        <f t="shared" si="53"/>
        <v>19.184078539302181</v>
      </c>
      <c r="M66" s="83">
        <f t="shared" si="53"/>
        <v>19.184078539302181</v>
      </c>
      <c r="N66" s="83">
        <f t="shared" si="53"/>
        <v>21.542324993924396</v>
      </c>
      <c r="O66" s="83">
        <f t="shared" si="53"/>
        <v>21.514124661387285</v>
      </c>
      <c r="P66" s="83">
        <f t="shared" si="53"/>
        <v>21.419104294502905</v>
      </c>
      <c r="Q66" s="83">
        <f t="shared" si="53"/>
        <v>22.6499414488671</v>
      </c>
      <c r="R66" s="83">
        <f t="shared" si="53"/>
        <v>22.08428091735594</v>
      </c>
    </row>
    <row r="67" spans="1:18">
      <c r="A67" s="90" t="s">
        <v>358</v>
      </c>
      <c r="B67" s="97">
        <v>2.0000000000000001E-4</v>
      </c>
      <c r="C67" s="83">
        <f>IFERROR(C5/$B67,0)</f>
        <v>0.15249828518090061</v>
      </c>
      <c r="D67" s="83">
        <f>IFERROR(D5/$B67,0)</f>
        <v>0.38951704585008801</v>
      </c>
      <c r="E67" s="83">
        <f>IFERROR(E5/$B67,0)</f>
        <v>1.9117571215503086</v>
      </c>
      <c r="F67" s="83">
        <f>IFERROR(F5/$B67,0)</f>
        <v>125007.29222943533</v>
      </c>
      <c r="G67" s="92">
        <f t="shared" si="49"/>
        <v>0.14123221011750703</v>
      </c>
      <c r="H67" s="92">
        <f t="shared" si="50"/>
        <v>0.10959215738810868</v>
      </c>
      <c r="I67" s="83">
        <f t="shared" ref="I67:R67" si="54">IFERROR(I5/$B67,0)</f>
        <v>83231.985405898435</v>
      </c>
      <c r="J67" s="83">
        <f t="shared" si="54"/>
        <v>83231.985405898435</v>
      </c>
      <c r="K67" s="83">
        <f t="shared" si="54"/>
        <v>83231.985405898435</v>
      </c>
      <c r="L67" s="83">
        <f t="shared" si="54"/>
        <v>83231.985405898435</v>
      </c>
      <c r="M67" s="83">
        <f t="shared" si="54"/>
        <v>83231.985405898435</v>
      </c>
      <c r="N67" s="83">
        <f t="shared" si="54"/>
        <v>110606.06060606059</v>
      </c>
      <c r="O67" s="83">
        <f t="shared" si="54"/>
        <v>110606.06060606059</v>
      </c>
      <c r="P67" s="83">
        <f t="shared" si="54"/>
        <v>110606.06060606059</v>
      </c>
      <c r="Q67" s="83">
        <f t="shared" si="54"/>
        <v>110606.06060606059</v>
      </c>
      <c r="R67" s="83">
        <f t="shared" si="54"/>
        <v>110606.06060606059</v>
      </c>
    </row>
    <row r="68" spans="1:18">
      <c r="A68" s="90" t="s">
        <v>359</v>
      </c>
      <c r="B68" s="97">
        <v>0.99999979999999999</v>
      </c>
      <c r="C68" s="83">
        <f>IFERROR(C9/$B68,0)</f>
        <v>3.0499663136112754E-5</v>
      </c>
      <c r="D68" s="83">
        <f>IFERROR(D9/$B68,0)</f>
        <v>7.7903424750702549E-5</v>
      </c>
      <c r="E68" s="83">
        <f>IFERROR(E9/$B68,0)</f>
        <v>3.8235150078036191E-4</v>
      </c>
      <c r="F68" s="83">
        <f>IFERROR(F9/$B68,0)</f>
        <v>25.987436652507981</v>
      </c>
      <c r="G68" s="92">
        <f t="shared" si="49"/>
        <v>2.8246448883567304E-5</v>
      </c>
      <c r="H68" s="92">
        <f t="shared" si="50"/>
        <v>2.1918436590355644E-5</v>
      </c>
      <c r="I68" s="83">
        <f t="shared" ref="I68:R68" si="55">IFERROR(I9/$B68,0)</f>
        <v>21.067825281386124</v>
      </c>
      <c r="J68" s="83">
        <f t="shared" si="55"/>
        <v>21.067825281386124</v>
      </c>
      <c r="K68" s="83">
        <f t="shared" si="55"/>
        <v>21.067825281386124</v>
      </c>
      <c r="L68" s="83">
        <f t="shared" si="55"/>
        <v>21.067825281386124</v>
      </c>
      <c r="M68" s="83">
        <f t="shared" si="55"/>
        <v>21.067825281386124</v>
      </c>
      <c r="N68" s="83">
        <f t="shared" si="55"/>
        <v>21.126776535613853</v>
      </c>
      <c r="O68" s="83">
        <f t="shared" si="55"/>
        <v>21.30273153327359</v>
      </c>
      <c r="P68" s="83">
        <f t="shared" si="55"/>
        <v>21.078307641436421</v>
      </c>
      <c r="Q68" s="83">
        <f t="shared" si="55"/>
        <v>21.236367883637215</v>
      </c>
      <c r="R68" s="83">
        <f t="shared" si="55"/>
        <v>22.993602550064949</v>
      </c>
    </row>
    <row r="69" spans="1:18">
      <c r="A69" s="90" t="s">
        <v>360</v>
      </c>
      <c r="B69" s="97">
        <v>1.9999999999999999E-7</v>
      </c>
      <c r="C69" s="83">
        <f>IFERROR(C24/$B69,0)</f>
        <v>152.49828518090064</v>
      </c>
      <c r="D69" s="83">
        <f>IFERROR(D24/$B69,0)</f>
        <v>389.51704585008804</v>
      </c>
      <c r="E69" s="83">
        <f>IFERROR(E24/$B69,0)</f>
        <v>1911.757121550309</v>
      </c>
      <c r="F69" s="83">
        <f>IFERROR(F24/$B69,0)</f>
        <v>126971692.53589787</v>
      </c>
      <c r="G69" s="92">
        <f t="shared" si="49"/>
        <v>141.23221258613282</v>
      </c>
      <c r="H69" s="92">
        <f t="shared" si="50"/>
        <v>109.59215887454633</v>
      </c>
      <c r="I69" s="83">
        <f t="shared" ref="I69:R69" si="56">IFERROR(I24/$B69,0)</f>
        <v>100652633.51410975</v>
      </c>
      <c r="J69" s="83">
        <f t="shared" si="56"/>
        <v>100652633.51410975</v>
      </c>
      <c r="K69" s="83">
        <f t="shared" si="56"/>
        <v>100652633.51410975</v>
      </c>
      <c r="L69" s="83">
        <f t="shared" si="56"/>
        <v>100652633.51410975</v>
      </c>
      <c r="M69" s="83">
        <f t="shared" si="56"/>
        <v>100652633.51410975</v>
      </c>
      <c r="N69" s="83">
        <f t="shared" si="56"/>
        <v>108982485.40450379</v>
      </c>
      <c r="O69" s="83">
        <f t="shared" si="56"/>
        <v>106592920.35398233</v>
      </c>
      <c r="P69" s="83">
        <f t="shared" si="56"/>
        <v>108303119.16822177</v>
      </c>
      <c r="Q69" s="83">
        <f t="shared" si="56"/>
        <v>104236078.05806763</v>
      </c>
      <c r="R69" s="83">
        <f t="shared" si="56"/>
        <v>112344155.8441558</v>
      </c>
    </row>
    <row r="70" spans="1:18">
      <c r="A70" s="90" t="s">
        <v>361</v>
      </c>
      <c r="B70" s="97">
        <v>0.99979000004200003</v>
      </c>
      <c r="C70" s="83">
        <f>IFERROR(C20/$B70,0)</f>
        <v>3.050606330819359E-5</v>
      </c>
      <c r="D70" s="83">
        <f>IFERROR(D20/$B70,0)</f>
        <v>7.7919772318931949E-5</v>
      </c>
      <c r="E70" s="83">
        <f>IFERROR(E20/$B70,0)</f>
        <v>3.8243173495834085E-4</v>
      </c>
      <c r="F70" s="83">
        <f>IFERROR(F20/$B70,0)</f>
        <v>25.598084749099844</v>
      </c>
      <c r="G70" s="92">
        <f t="shared" si="49"/>
        <v>2.8252375758478847E-5</v>
      </c>
      <c r="H70" s="92">
        <f t="shared" si="50"/>
        <v>2.1923035758134579E-5</v>
      </c>
      <c r="I70" s="83">
        <f t="shared" ref="I70:R70" si="57">IFERROR(I20/$B70,0)</f>
        <v>20.486906065350421</v>
      </c>
      <c r="J70" s="83">
        <f t="shared" si="57"/>
        <v>20.486906065350421</v>
      </c>
      <c r="K70" s="83">
        <f t="shared" si="57"/>
        <v>20.486906065350421</v>
      </c>
      <c r="L70" s="83">
        <f t="shared" si="57"/>
        <v>20.486906065350421</v>
      </c>
      <c r="M70" s="83">
        <f t="shared" si="57"/>
        <v>20.486906065350421</v>
      </c>
      <c r="N70" s="83">
        <f t="shared" si="57"/>
        <v>21.343507750999983</v>
      </c>
      <c r="O70" s="83">
        <f t="shared" si="57"/>
        <v>21.267243144138103</v>
      </c>
      <c r="P70" s="83">
        <f t="shared" si="57"/>
        <v>21.39035610974879</v>
      </c>
      <c r="Q70" s="83">
        <f t="shared" si="57"/>
        <v>21.084641677610069</v>
      </c>
      <c r="R70" s="83">
        <f t="shared" si="57"/>
        <v>22.649105205490791</v>
      </c>
    </row>
    <row r="71" spans="1:18">
      <c r="A71" s="90" t="s">
        <v>362</v>
      </c>
      <c r="B71" s="97">
        <v>2.0999995799999999E-4</v>
      </c>
      <c r="C71" s="83">
        <f>IFERROR(C29/$B71,0)</f>
        <v>0.14523649112434645</v>
      </c>
      <c r="D71" s="83">
        <f>IFERROR(D29/$B71,0)</f>
        <v>0.37096868928905979</v>
      </c>
      <c r="E71" s="83">
        <f>IFERROR(E29/$B71,0)</f>
        <v>1.8207214322874379</v>
      </c>
      <c r="F71" s="83">
        <f>IFERROR(F29/$B71,0)</f>
        <v>122734.45691760973</v>
      </c>
      <c r="G71" s="92">
        <f t="shared" si="49"/>
        <v>0.13450689823622033</v>
      </c>
      <c r="H71" s="92">
        <f t="shared" si="50"/>
        <v>0.10437350684494132</v>
      </c>
      <c r="I71" s="83">
        <f t="shared" ref="I71:R71" si="58">IFERROR(I29/$B71,0)</f>
        <v>0</v>
      </c>
      <c r="J71" s="83">
        <f t="shared" si="58"/>
        <v>0</v>
      </c>
      <c r="K71" s="83">
        <f t="shared" si="58"/>
        <v>0</v>
      </c>
      <c r="L71" s="83">
        <f t="shared" si="58"/>
        <v>0</v>
      </c>
      <c r="M71" s="83">
        <f t="shared" si="58"/>
        <v>0</v>
      </c>
      <c r="N71" s="83">
        <f t="shared" si="58"/>
        <v>101021.94909517124</v>
      </c>
      <c r="O71" s="83">
        <f t="shared" si="58"/>
        <v>100792.91147778937</v>
      </c>
      <c r="P71" s="83">
        <f t="shared" si="58"/>
        <v>100526.21804523465</v>
      </c>
      <c r="Q71" s="83">
        <f t="shared" si="58"/>
        <v>101514.50581738663</v>
      </c>
      <c r="R71" s="83">
        <f t="shared" si="58"/>
        <v>108595.06304132668</v>
      </c>
    </row>
    <row r="72" spans="1:18">
      <c r="A72" s="90" t="s">
        <v>363</v>
      </c>
      <c r="B72" s="97">
        <v>1</v>
      </c>
      <c r="C72" s="83">
        <f>IFERROR(C16/$B72,0)</f>
        <v>3.0499657036180126E-5</v>
      </c>
      <c r="D72" s="83">
        <f>IFERROR(D16/$B72,0)</f>
        <v>7.79034091700176E-5</v>
      </c>
      <c r="E72" s="83">
        <f>IFERROR(E16/$B72,0)</f>
        <v>3.8235142431006176E-4</v>
      </c>
      <c r="F72" s="83">
        <f>IFERROR(F16/$B72,0)</f>
        <v>22.501312601298366</v>
      </c>
      <c r="G72" s="92">
        <f t="shared" si="49"/>
        <v>2.8246438477657659E-5</v>
      </c>
      <c r="H72" s="92">
        <f t="shared" si="50"/>
        <v>2.1918429342556996E-5</v>
      </c>
      <c r="I72" s="83">
        <f t="shared" ref="I72:R72" si="59">IFERROR(I16/$B72,0)</f>
        <v>16.604746379558723</v>
      </c>
      <c r="J72" s="83">
        <f t="shared" si="59"/>
        <v>16.604746379558723</v>
      </c>
      <c r="K72" s="83">
        <f t="shared" si="59"/>
        <v>16.604746379558723</v>
      </c>
      <c r="L72" s="83">
        <f t="shared" si="59"/>
        <v>16.604746379558723</v>
      </c>
      <c r="M72" s="83">
        <f t="shared" si="59"/>
        <v>16.604746379558723</v>
      </c>
      <c r="N72" s="83">
        <f t="shared" si="59"/>
        <v>21.036020583190407</v>
      </c>
      <c r="O72" s="83">
        <f t="shared" si="59"/>
        <v>20.435144124168517</v>
      </c>
      <c r="P72" s="83">
        <f t="shared" si="59"/>
        <v>20.971853769006803</v>
      </c>
      <c r="Q72" s="83">
        <f t="shared" si="59"/>
        <v>21.080213903743328</v>
      </c>
      <c r="R72" s="83">
        <f t="shared" si="59"/>
        <v>19.90909090909091</v>
      </c>
    </row>
    <row r="73" spans="1:18">
      <c r="A73" s="90" t="s">
        <v>364</v>
      </c>
      <c r="B73" s="97">
        <v>1</v>
      </c>
      <c r="C73" s="83">
        <f>IFERROR(C7/$B73,0)</f>
        <v>3.0499657036180126E-5</v>
      </c>
      <c r="D73" s="83">
        <f>IFERROR(D7/$B73,0)</f>
        <v>7.79034091700176E-5</v>
      </c>
      <c r="E73" s="83">
        <f>IFERROR(E7/$B73,0)</f>
        <v>3.8235142431006176E-4</v>
      </c>
      <c r="F73" s="83">
        <f>IFERROR(F7/$B73,0)</f>
        <v>24.72737828645354</v>
      </c>
      <c r="G73" s="92">
        <f t="shared" si="49"/>
        <v>2.8246441669779729E-5</v>
      </c>
      <c r="H73" s="92">
        <f t="shared" si="50"/>
        <v>2.1918431264634724E-5</v>
      </c>
      <c r="I73" s="83">
        <f t="shared" ref="I73:R73" si="60">IFERROR(I7/$B73,0)</f>
        <v>18.571913161465403</v>
      </c>
      <c r="J73" s="83">
        <f t="shared" si="60"/>
        <v>18.571913161465403</v>
      </c>
      <c r="K73" s="83">
        <f t="shared" si="60"/>
        <v>18.571913161465403</v>
      </c>
      <c r="L73" s="83">
        <f t="shared" si="60"/>
        <v>18.571913161465403</v>
      </c>
      <c r="M73" s="83">
        <f t="shared" si="60"/>
        <v>18.571913161465403</v>
      </c>
      <c r="N73" s="83">
        <f t="shared" si="60"/>
        <v>22.960849369608486</v>
      </c>
      <c r="O73" s="83">
        <f t="shared" si="60"/>
        <v>21.916730328495049</v>
      </c>
      <c r="P73" s="83">
        <f t="shared" si="60"/>
        <v>21.40909090909091</v>
      </c>
      <c r="Q73" s="83">
        <f t="shared" si="60"/>
        <v>22.771501925545561</v>
      </c>
      <c r="R73" s="83">
        <f t="shared" si="60"/>
        <v>21.87870685464268</v>
      </c>
    </row>
    <row r="74" spans="1:18">
      <c r="A74" s="90" t="s">
        <v>365</v>
      </c>
      <c r="B74" s="99">
        <v>1.9000000000000001E-8</v>
      </c>
      <c r="C74" s="83">
        <f>IFERROR(C12/$B74,0)</f>
        <v>1605.245107167375</v>
      </c>
      <c r="D74" s="83">
        <f>IFERROR(D12/$B74,0)</f>
        <v>4100.179430000926</v>
      </c>
      <c r="E74" s="83">
        <f>IFERROR(E12/$B74,0)</f>
        <v>20123.759174213774</v>
      </c>
      <c r="F74" s="83">
        <f>IFERROR(F12/$B74,0)</f>
        <v>1313180792.7001908</v>
      </c>
      <c r="G74" s="92">
        <f t="shared" si="49"/>
        <v>1486.6548399073934</v>
      </c>
      <c r="H74" s="92">
        <f t="shared" si="50"/>
        <v>1153.6016546487401</v>
      </c>
      <c r="I74" s="83">
        <f t="shared" ref="I74:R74" si="61">IFERROR(I12/$B74,0)</f>
        <v>0</v>
      </c>
      <c r="J74" s="83">
        <f t="shared" si="61"/>
        <v>0</v>
      </c>
      <c r="K74" s="83">
        <f t="shared" si="61"/>
        <v>0</v>
      </c>
      <c r="L74" s="83">
        <f t="shared" si="61"/>
        <v>0</v>
      </c>
      <c r="M74" s="83">
        <f t="shared" si="61"/>
        <v>0</v>
      </c>
      <c r="N74" s="83">
        <f t="shared" si="61"/>
        <v>1172402274.9842014</v>
      </c>
      <c r="O74" s="83">
        <f t="shared" si="61"/>
        <v>1135817032.6792738</v>
      </c>
      <c r="P74" s="83">
        <f t="shared" si="61"/>
        <v>1128591659.0552959</v>
      </c>
      <c r="Q74" s="83">
        <f t="shared" si="61"/>
        <v>1185269432.8966973</v>
      </c>
      <c r="R74" s="83">
        <f t="shared" si="61"/>
        <v>1161898252.123816</v>
      </c>
    </row>
    <row r="75" spans="1:18">
      <c r="A75" s="90" t="s">
        <v>366</v>
      </c>
      <c r="B75" s="97">
        <v>1</v>
      </c>
      <c r="C75" s="83">
        <f>IFERROR(C18/$B75,0)</f>
        <v>3.0499657036180126E-5</v>
      </c>
      <c r="D75" s="83">
        <f>IFERROR(D18/$B75,0)</f>
        <v>7.79034091700176E-5</v>
      </c>
      <c r="E75" s="83">
        <f>IFERROR(E18/$B75,0)</f>
        <v>3.8235142431006176E-4</v>
      </c>
      <c r="F75" s="83">
        <f>IFERROR(F18/$B75,0)</f>
        <v>25.530335451473135</v>
      </c>
      <c r="G75" s="92">
        <f t="shared" si="49"/>
        <v>2.8246442684591025E-5</v>
      </c>
      <c r="H75" s="92">
        <f t="shared" si="50"/>
        <v>2.1918431875684699E-5</v>
      </c>
      <c r="I75" s="83">
        <f t="shared" ref="I75:R75" si="62">IFERROR(I18/$B75,0)</f>
        <v>20.48260381593715</v>
      </c>
      <c r="J75" s="83">
        <f t="shared" si="62"/>
        <v>20.48260381593715</v>
      </c>
      <c r="K75" s="83">
        <f t="shared" si="62"/>
        <v>20.48260381593715</v>
      </c>
      <c r="L75" s="83">
        <f t="shared" si="62"/>
        <v>20.48260381593715</v>
      </c>
      <c r="M75" s="83">
        <f t="shared" si="62"/>
        <v>20.48260381593715</v>
      </c>
      <c r="N75" s="83">
        <f t="shared" si="62"/>
        <v>21.267593582887702</v>
      </c>
      <c r="O75" s="83">
        <f t="shared" si="62"/>
        <v>21.262683492145253</v>
      </c>
      <c r="P75" s="83">
        <f t="shared" si="62"/>
        <v>21.404609475032021</v>
      </c>
      <c r="Q75" s="83">
        <f t="shared" si="62"/>
        <v>21.075313807531391</v>
      </c>
      <c r="R75" s="83">
        <f t="shared" si="62"/>
        <v>22.589160839160837</v>
      </c>
    </row>
    <row r="76" spans="1:18">
      <c r="A76" s="90" t="s">
        <v>367</v>
      </c>
      <c r="B76" s="97">
        <v>1.339E-6</v>
      </c>
      <c r="C76" s="83">
        <f>IFERROR(C27/$B76,0)</f>
        <v>22.777936546811148</v>
      </c>
      <c r="D76" s="83">
        <f>IFERROR(D27/$B76,0)</f>
        <v>58.180290642283495</v>
      </c>
      <c r="E76" s="83">
        <f>IFERROR(E27/$B76,0)</f>
        <v>285.54998081408644</v>
      </c>
      <c r="F76" s="83">
        <f>IFERROR(F27/$B76,0)</f>
        <v>17838692.129483398</v>
      </c>
      <c r="G76" s="92">
        <f t="shared" si="49"/>
        <v>21.095175902329458</v>
      </c>
      <c r="H76" s="92">
        <f t="shared" si="50"/>
        <v>16.369253607375381</v>
      </c>
      <c r="I76" s="83">
        <f t="shared" ref="I76:R76" si="63">IFERROR(I27/$B76,0)</f>
        <v>13666017.021242606</v>
      </c>
      <c r="J76" s="83">
        <f t="shared" si="63"/>
        <v>13666017.021242606</v>
      </c>
      <c r="K76" s="83">
        <f t="shared" si="63"/>
        <v>13666017.021242606</v>
      </c>
      <c r="L76" s="83">
        <f t="shared" si="63"/>
        <v>13666017.021242606</v>
      </c>
      <c r="M76" s="83">
        <f t="shared" si="63"/>
        <v>13666017.021242606</v>
      </c>
      <c r="N76" s="83">
        <f t="shared" si="63"/>
        <v>15365351.235786084</v>
      </c>
      <c r="O76" s="83">
        <f t="shared" si="63"/>
        <v>16277233.241975205</v>
      </c>
      <c r="P76" s="83">
        <f t="shared" si="63"/>
        <v>16465627.145238796</v>
      </c>
      <c r="Q76" s="83">
        <f t="shared" si="63"/>
        <v>16333783.146907663</v>
      </c>
      <c r="R76" s="83">
        <f t="shared" si="63"/>
        <v>15783618.920288086</v>
      </c>
    </row>
  </sheetData>
  <sheetProtection algorithmName="SHA-512" hashValue="1bvr0hiEp3nSRyqPez4LSv4yhceH0kT61dBIxP12z1C5cm3o6Gy1C7SSp6j1wKD6eYzDj4CYdfKz9ORfZ55KtQ==" saltValue="ZPPVPvFuAfladrroGRMVzg==" spinCount="100000" sheet="1" objects="1" scenarios="1"/>
  <autoFilter ref="A1:R76" xr:uid="{00000000-0009-0000-0000-00000F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 style="61" bestFit="1" customWidth="1"/>
    <col min="2" max="2" width="11.73046875" style="21" bestFit="1" customWidth="1"/>
    <col min="3" max="3" width="13.265625" style="21" bestFit="1" customWidth="1"/>
    <col min="4" max="4" width="15.86328125" style="21" bestFit="1" customWidth="1"/>
    <col min="5" max="5" width="15.73046875" style="21" bestFit="1" customWidth="1"/>
    <col min="6" max="6" width="13.265625" style="21" bestFit="1" customWidth="1"/>
    <col min="7" max="7" width="14.59765625" style="21" bestFit="1" customWidth="1"/>
    <col min="8" max="8" width="14.73046875" style="21" bestFit="1" customWidth="1"/>
    <col min="9" max="9" width="11.265625" style="21" bestFit="1" customWidth="1"/>
    <col min="10" max="11" width="13" style="21" bestFit="1" customWidth="1"/>
    <col min="12" max="12" width="14" style="21" bestFit="1" customWidth="1"/>
    <col min="13" max="13" width="11.59765625" style="21" bestFit="1" customWidth="1"/>
    <col min="14" max="14" width="11.265625" style="21" bestFit="1" customWidth="1"/>
    <col min="15" max="16" width="13" style="21" bestFit="1" customWidth="1"/>
    <col min="17" max="17" width="14" style="21" bestFit="1" customWidth="1"/>
    <col min="18" max="18" width="11.59765625" style="21" bestFit="1" customWidth="1"/>
    <col min="19" max="255" width="9.06640625" style="21"/>
    <col min="256" max="256" width="15.3984375" style="21" bestFit="1" customWidth="1"/>
    <col min="257" max="257" width="11.1328125" style="21" bestFit="1" customWidth="1"/>
    <col min="258" max="258" width="14.59765625" style="21" bestFit="1" customWidth="1"/>
    <col min="259" max="259" width="17.3984375" style="21" bestFit="1" customWidth="1"/>
    <col min="260" max="260" width="17.59765625" style="21" bestFit="1" customWidth="1"/>
    <col min="261" max="261" width="14.73046875" style="21" bestFit="1" customWidth="1"/>
    <col min="262" max="262" width="14.3984375" style="21" bestFit="1" customWidth="1"/>
    <col min="263" max="263" width="12.1328125" style="21" bestFit="1" customWidth="1"/>
    <col min="264" max="264" width="12.3984375" style="21" bestFit="1" customWidth="1"/>
    <col min="265" max="266" width="13.86328125" style="21" bestFit="1" customWidth="1"/>
    <col min="267" max="267" width="14.86328125" style="21" bestFit="1" customWidth="1"/>
    <col min="268" max="268" width="12.1328125" style="21" bestFit="1" customWidth="1"/>
    <col min="269" max="269" width="12.3984375" style="21" bestFit="1" customWidth="1"/>
    <col min="270" max="271" width="13.86328125" style="21" bestFit="1" customWidth="1"/>
    <col min="272" max="272" width="14.86328125" style="21" bestFit="1" customWidth="1"/>
    <col min="273" max="511" width="9.06640625" style="21"/>
    <col min="512" max="512" width="15.3984375" style="21" bestFit="1" customWidth="1"/>
    <col min="513" max="513" width="11.1328125" style="21" bestFit="1" customWidth="1"/>
    <col min="514" max="514" width="14.59765625" style="21" bestFit="1" customWidth="1"/>
    <col min="515" max="515" width="17.3984375" style="21" bestFit="1" customWidth="1"/>
    <col min="516" max="516" width="17.59765625" style="21" bestFit="1" customWidth="1"/>
    <col min="517" max="517" width="14.73046875" style="21" bestFit="1" customWidth="1"/>
    <col min="518" max="518" width="14.3984375" style="21" bestFit="1" customWidth="1"/>
    <col min="519" max="519" width="12.1328125" style="21" bestFit="1" customWidth="1"/>
    <col min="520" max="520" width="12.3984375" style="21" bestFit="1" customWidth="1"/>
    <col min="521" max="522" width="13.86328125" style="21" bestFit="1" customWidth="1"/>
    <col min="523" max="523" width="14.86328125" style="21" bestFit="1" customWidth="1"/>
    <col min="524" max="524" width="12.1328125" style="21" bestFit="1" customWidth="1"/>
    <col min="525" max="525" width="12.3984375" style="21" bestFit="1" customWidth="1"/>
    <col min="526" max="527" width="13.86328125" style="21" bestFit="1" customWidth="1"/>
    <col min="528" max="528" width="14.86328125" style="21" bestFit="1" customWidth="1"/>
    <col min="529" max="767" width="9.06640625" style="21"/>
    <col min="768" max="768" width="15.3984375" style="21" bestFit="1" customWidth="1"/>
    <col min="769" max="769" width="11.1328125" style="21" bestFit="1" customWidth="1"/>
    <col min="770" max="770" width="14.59765625" style="21" bestFit="1" customWidth="1"/>
    <col min="771" max="771" width="17.3984375" style="21" bestFit="1" customWidth="1"/>
    <col min="772" max="772" width="17.59765625" style="21" bestFit="1" customWidth="1"/>
    <col min="773" max="773" width="14.73046875" style="21" bestFit="1" customWidth="1"/>
    <col min="774" max="774" width="14.3984375" style="21" bestFit="1" customWidth="1"/>
    <col min="775" max="775" width="12.1328125" style="21" bestFit="1" customWidth="1"/>
    <col min="776" max="776" width="12.3984375" style="21" bestFit="1" customWidth="1"/>
    <col min="777" max="778" width="13.86328125" style="21" bestFit="1" customWidth="1"/>
    <col min="779" max="779" width="14.86328125" style="21" bestFit="1" customWidth="1"/>
    <col min="780" max="780" width="12.1328125" style="21" bestFit="1" customWidth="1"/>
    <col min="781" max="781" width="12.3984375" style="21" bestFit="1" customWidth="1"/>
    <col min="782" max="783" width="13.86328125" style="21" bestFit="1" customWidth="1"/>
    <col min="784" max="784" width="14.86328125" style="21" bestFit="1" customWidth="1"/>
    <col min="785" max="1023" width="9.06640625" style="21"/>
    <col min="1024" max="1024" width="15.3984375" style="21" bestFit="1" customWidth="1"/>
    <col min="1025" max="1025" width="11.1328125" style="21" bestFit="1" customWidth="1"/>
    <col min="1026" max="1026" width="14.59765625" style="21" bestFit="1" customWidth="1"/>
    <col min="1027" max="1027" width="17.3984375" style="21" bestFit="1" customWidth="1"/>
    <col min="1028" max="1028" width="17.59765625" style="21" bestFit="1" customWidth="1"/>
    <col min="1029" max="1029" width="14.73046875" style="21" bestFit="1" customWidth="1"/>
    <col min="1030" max="1030" width="14.3984375" style="21" bestFit="1" customWidth="1"/>
    <col min="1031" max="1031" width="12.1328125" style="21" bestFit="1" customWidth="1"/>
    <col min="1032" max="1032" width="12.3984375" style="21" bestFit="1" customWidth="1"/>
    <col min="1033" max="1034" width="13.86328125" style="21" bestFit="1" customWidth="1"/>
    <col min="1035" max="1035" width="14.86328125" style="21" bestFit="1" customWidth="1"/>
    <col min="1036" max="1036" width="12.1328125" style="21" bestFit="1" customWidth="1"/>
    <col min="1037" max="1037" width="12.3984375" style="21" bestFit="1" customWidth="1"/>
    <col min="1038" max="1039" width="13.86328125" style="21" bestFit="1" customWidth="1"/>
    <col min="1040" max="1040" width="14.86328125" style="21" bestFit="1" customWidth="1"/>
    <col min="1041" max="1279" width="9.06640625" style="21"/>
    <col min="1280" max="1280" width="15.3984375" style="21" bestFit="1" customWidth="1"/>
    <col min="1281" max="1281" width="11.1328125" style="21" bestFit="1" customWidth="1"/>
    <col min="1282" max="1282" width="14.59765625" style="21" bestFit="1" customWidth="1"/>
    <col min="1283" max="1283" width="17.3984375" style="21" bestFit="1" customWidth="1"/>
    <col min="1284" max="1284" width="17.59765625" style="21" bestFit="1" customWidth="1"/>
    <col min="1285" max="1285" width="14.73046875" style="21" bestFit="1" customWidth="1"/>
    <col min="1286" max="1286" width="14.3984375" style="21" bestFit="1" customWidth="1"/>
    <col min="1287" max="1287" width="12.1328125" style="21" bestFit="1" customWidth="1"/>
    <col min="1288" max="1288" width="12.3984375" style="21" bestFit="1" customWidth="1"/>
    <col min="1289" max="1290" width="13.86328125" style="21" bestFit="1" customWidth="1"/>
    <col min="1291" max="1291" width="14.86328125" style="21" bestFit="1" customWidth="1"/>
    <col min="1292" max="1292" width="12.1328125" style="21" bestFit="1" customWidth="1"/>
    <col min="1293" max="1293" width="12.3984375" style="21" bestFit="1" customWidth="1"/>
    <col min="1294" max="1295" width="13.86328125" style="21" bestFit="1" customWidth="1"/>
    <col min="1296" max="1296" width="14.86328125" style="21" bestFit="1" customWidth="1"/>
    <col min="1297" max="1535" width="9.06640625" style="21"/>
    <col min="1536" max="1536" width="15.3984375" style="21" bestFit="1" customWidth="1"/>
    <col min="1537" max="1537" width="11.1328125" style="21" bestFit="1" customWidth="1"/>
    <col min="1538" max="1538" width="14.59765625" style="21" bestFit="1" customWidth="1"/>
    <col min="1539" max="1539" width="17.3984375" style="21" bestFit="1" customWidth="1"/>
    <col min="1540" max="1540" width="17.59765625" style="21" bestFit="1" customWidth="1"/>
    <col min="1541" max="1541" width="14.73046875" style="21" bestFit="1" customWidth="1"/>
    <col min="1542" max="1542" width="14.3984375" style="21" bestFit="1" customWidth="1"/>
    <col min="1543" max="1543" width="12.1328125" style="21" bestFit="1" customWidth="1"/>
    <col min="1544" max="1544" width="12.3984375" style="21" bestFit="1" customWidth="1"/>
    <col min="1545" max="1546" width="13.86328125" style="21" bestFit="1" customWidth="1"/>
    <col min="1547" max="1547" width="14.86328125" style="21" bestFit="1" customWidth="1"/>
    <col min="1548" max="1548" width="12.1328125" style="21" bestFit="1" customWidth="1"/>
    <col min="1549" max="1549" width="12.3984375" style="21" bestFit="1" customWidth="1"/>
    <col min="1550" max="1551" width="13.86328125" style="21" bestFit="1" customWidth="1"/>
    <col min="1552" max="1552" width="14.86328125" style="21" bestFit="1" customWidth="1"/>
    <col min="1553" max="1791" width="9.06640625" style="21"/>
    <col min="1792" max="1792" width="15.3984375" style="21" bestFit="1" customWidth="1"/>
    <col min="1793" max="1793" width="11.1328125" style="21" bestFit="1" customWidth="1"/>
    <col min="1794" max="1794" width="14.59765625" style="21" bestFit="1" customWidth="1"/>
    <col min="1795" max="1795" width="17.3984375" style="21" bestFit="1" customWidth="1"/>
    <col min="1796" max="1796" width="17.59765625" style="21" bestFit="1" customWidth="1"/>
    <col min="1797" max="1797" width="14.73046875" style="21" bestFit="1" customWidth="1"/>
    <col min="1798" max="1798" width="14.3984375" style="21" bestFit="1" customWidth="1"/>
    <col min="1799" max="1799" width="12.1328125" style="21" bestFit="1" customWidth="1"/>
    <col min="1800" max="1800" width="12.3984375" style="21" bestFit="1" customWidth="1"/>
    <col min="1801" max="1802" width="13.86328125" style="21" bestFit="1" customWidth="1"/>
    <col min="1803" max="1803" width="14.86328125" style="21" bestFit="1" customWidth="1"/>
    <col min="1804" max="1804" width="12.1328125" style="21" bestFit="1" customWidth="1"/>
    <col min="1805" max="1805" width="12.3984375" style="21" bestFit="1" customWidth="1"/>
    <col min="1806" max="1807" width="13.86328125" style="21" bestFit="1" customWidth="1"/>
    <col min="1808" max="1808" width="14.86328125" style="21" bestFit="1" customWidth="1"/>
    <col min="1809" max="2047" width="9.06640625" style="21"/>
    <col min="2048" max="2048" width="15.3984375" style="21" bestFit="1" customWidth="1"/>
    <col min="2049" max="2049" width="11.1328125" style="21" bestFit="1" customWidth="1"/>
    <col min="2050" max="2050" width="14.59765625" style="21" bestFit="1" customWidth="1"/>
    <col min="2051" max="2051" width="17.3984375" style="21" bestFit="1" customWidth="1"/>
    <col min="2052" max="2052" width="17.59765625" style="21" bestFit="1" customWidth="1"/>
    <col min="2053" max="2053" width="14.73046875" style="21" bestFit="1" customWidth="1"/>
    <col min="2054" max="2054" width="14.3984375" style="21" bestFit="1" customWidth="1"/>
    <col min="2055" max="2055" width="12.1328125" style="21" bestFit="1" customWidth="1"/>
    <col min="2056" max="2056" width="12.3984375" style="21" bestFit="1" customWidth="1"/>
    <col min="2057" max="2058" width="13.86328125" style="21" bestFit="1" customWidth="1"/>
    <col min="2059" max="2059" width="14.86328125" style="21" bestFit="1" customWidth="1"/>
    <col min="2060" max="2060" width="12.1328125" style="21" bestFit="1" customWidth="1"/>
    <col min="2061" max="2061" width="12.3984375" style="21" bestFit="1" customWidth="1"/>
    <col min="2062" max="2063" width="13.86328125" style="21" bestFit="1" customWidth="1"/>
    <col min="2064" max="2064" width="14.86328125" style="21" bestFit="1" customWidth="1"/>
    <col min="2065" max="2303" width="9.06640625" style="21"/>
    <col min="2304" max="2304" width="15.3984375" style="21" bestFit="1" customWidth="1"/>
    <col min="2305" max="2305" width="11.1328125" style="21" bestFit="1" customWidth="1"/>
    <col min="2306" max="2306" width="14.59765625" style="21" bestFit="1" customWidth="1"/>
    <col min="2307" max="2307" width="17.3984375" style="21" bestFit="1" customWidth="1"/>
    <col min="2308" max="2308" width="17.59765625" style="21" bestFit="1" customWidth="1"/>
    <col min="2309" max="2309" width="14.73046875" style="21" bestFit="1" customWidth="1"/>
    <col min="2310" max="2310" width="14.3984375" style="21" bestFit="1" customWidth="1"/>
    <col min="2311" max="2311" width="12.1328125" style="21" bestFit="1" customWidth="1"/>
    <col min="2312" max="2312" width="12.3984375" style="21" bestFit="1" customWidth="1"/>
    <col min="2313" max="2314" width="13.86328125" style="21" bestFit="1" customWidth="1"/>
    <col min="2315" max="2315" width="14.86328125" style="21" bestFit="1" customWidth="1"/>
    <col min="2316" max="2316" width="12.1328125" style="21" bestFit="1" customWidth="1"/>
    <col min="2317" max="2317" width="12.3984375" style="21" bestFit="1" customWidth="1"/>
    <col min="2318" max="2319" width="13.86328125" style="21" bestFit="1" customWidth="1"/>
    <col min="2320" max="2320" width="14.86328125" style="21" bestFit="1" customWidth="1"/>
    <col min="2321" max="2559" width="9.06640625" style="21"/>
    <col min="2560" max="2560" width="15.3984375" style="21" bestFit="1" customWidth="1"/>
    <col min="2561" max="2561" width="11.1328125" style="21" bestFit="1" customWidth="1"/>
    <col min="2562" max="2562" width="14.59765625" style="21" bestFit="1" customWidth="1"/>
    <col min="2563" max="2563" width="17.3984375" style="21" bestFit="1" customWidth="1"/>
    <col min="2564" max="2564" width="17.59765625" style="21" bestFit="1" customWidth="1"/>
    <col min="2565" max="2565" width="14.73046875" style="21" bestFit="1" customWidth="1"/>
    <col min="2566" max="2566" width="14.3984375" style="21" bestFit="1" customWidth="1"/>
    <col min="2567" max="2567" width="12.1328125" style="21" bestFit="1" customWidth="1"/>
    <col min="2568" max="2568" width="12.3984375" style="21" bestFit="1" customWidth="1"/>
    <col min="2569" max="2570" width="13.86328125" style="21" bestFit="1" customWidth="1"/>
    <col min="2571" max="2571" width="14.86328125" style="21" bestFit="1" customWidth="1"/>
    <col min="2572" max="2572" width="12.1328125" style="21" bestFit="1" customWidth="1"/>
    <col min="2573" max="2573" width="12.3984375" style="21" bestFit="1" customWidth="1"/>
    <col min="2574" max="2575" width="13.86328125" style="21" bestFit="1" customWidth="1"/>
    <col min="2576" max="2576" width="14.86328125" style="21" bestFit="1" customWidth="1"/>
    <col min="2577" max="2815" width="9.06640625" style="21"/>
    <col min="2816" max="2816" width="15.3984375" style="21" bestFit="1" customWidth="1"/>
    <col min="2817" max="2817" width="11.1328125" style="21" bestFit="1" customWidth="1"/>
    <col min="2818" max="2818" width="14.59765625" style="21" bestFit="1" customWidth="1"/>
    <col min="2819" max="2819" width="17.3984375" style="21" bestFit="1" customWidth="1"/>
    <col min="2820" max="2820" width="17.59765625" style="21" bestFit="1" customWidth="1"/>
    <col min="2821" max="2821" width="14.73046875" style="21" bestFit="1" customWidth="1"/>
    <col min="2822" max="2822" width="14.3984375" style="21" bestFit="1" customWidth="1"/>
    <col min="2823" max="2823" width="12.1328125" style="21" bestFit="1" customWidth="1"/>
    <col min="2824" max="2824" width="12.3984375" style="21" bestFit="1" customWidth="1"/>
    <col min="2825" max="2826" width="13.86328125" style="21" bestFit="1" customWidth="1"/>
    <col min="2827" max="2827" width="14.86328125" style="21" bestFit="1" customWidth="1"/>
    <col min="2828" max="2828" width="12.1328125" style="21" bestFit="1" customWidth="1"/>
    <col min="2829" max="2829" width="12.3984375" style="21" bestFit="1" customWidth="1"/>
    <col min="2830" max="2831" width="13.86328125" style="21" bestFit="1" customWidth="1"/>
    <col min="2832" max="2832" width="14.86328125" style="21" bestFit="1" customWidth="1"/>
    <col min="2833" max="3071" width="9.06640625" style="21"/>
    <col min="3072" max="3072" width="15.3984375" style="21" bestFit="1" customWidth="1"/>
    <col min="3073" max="3073" width="11.1328125" style="21" bestFit="1" customWidth="1"/>
    <col min="3074" max="3074" width="14.59765625" style="21" bestFit="1" customWidth="1"/>
    <col min="3075" max="3075" width="17.3984375" style="21" bestFit="1" customWidth="1"/>
    <col min="3076" max="3076" width="17.59765625" style="21" bestFit="1" customWidth="1"/>
    <col min="3077" max="3077" width="14.73046875" style="21" bestFit="1" customWidth="1"/>
    <col min="3078" max="3078" width="14.3984375" style="21" bestFit="1" customWidth="1"/>
    <col min="3079" max="3079" width="12.1328125" style="21" bestFit="1" customWidth="1"/>
    <col min="3080" max="3080" width="12.3984375" style="21" bestFit="1" customWidth="1"/>
    <col min="3081" max="3082" width="13.86328125" style="21" bestFit="1" customWidth="1"/>
    <col min="3083" max="3083" width="14.86328125" style="21" bestFit="1" customWidth="1"/>
    <col min="3084" max="3084" width="12.1328125" style="21" bestFit="1" customWidth="1"/>
    <col min="3085" max="3085" width="12.3984375" style="21" bestFit="1" customWidth="1"/>
    <col min="3086" max="3087" width="13.86328125" style="21" bestFit="1" customWidth="1"/>
    <col min="3088" max="3088" width="14.86328125" style="21" bestFit="1" customWidth="1"/>
    <col min="3089" max="3327" width="9.06640625" style="21"/>
    <col min="3328" max="3328" width="15.3984375" style="21" bestFit="1" customWidth="1"/>
    <col min="3329" max="3329" width="11.1328125" style="21" bestFit="1" customWidth="1"/>
    <col min="3330" max="3330" width="14.59765625" style="21" bestFit="1" customWidth="1"/>
    <col min="3331" max="3331" width="17.3984375" style="21" bestFit="1" customWidth="1"/>
    <col min="3332" max="3332" width="17.59765625" style="21" bestFit="1" customWidth="1"/>
    <col min="3333" max="3333" width="14.73046875" style="21" bestFit="1" customWidth="1"/>
    <col min="3334" max="3334" width="14.3984375" style="21" bestFit="1" customWidth="1"/>
    <col min="3335" max="3335" width="12.1328125" style="21" bestFit="1" customWidth="1"/>
    <col min="3336" max="3336" width="12.3984375" style="21" bestFit="1" customWidth="1"/>
    <col min="3337" max="3338" width="13.86328125" style="21" bestFit="1" customWidth="1"/>
    <col min="3339" max="3339" width="14.86328125" style="21" bestFit="1" customWidth="1"/>
    <col min="3340" max="3340" width="12.1328125" style="21" bestFit="1" customWidth="1"/>
    <col min="3341" max="3341" width="12.3984375" style="21" bestFit="1" customWidth="1"/>
    <col min="3342" max="3343" width="13.86328125" style="21" bestFit="1" customWidth="1"/>
    <col min="3344" max="3344" width="14.86328125" style="21" bestFit="1" customWidth="1"/>
    <col min="3345" max="3583" width="9.06640625" style="21"/>
    <col min="3584" max="3584" width="15.3984375" style="21" bestFit="1" customWidth="1"/>
    <col min="3585" max="3585" width="11.1328125" style="21" bestFit="1" customWidth="1"/>
    <col min="3586" max="3586" width="14.59765625" style="21" bestFit="1" customWidth="1"/>
    <col min="3587" max="3587" width="17.3984375" style="21" bestFit="1" customWidth="1"/>
    <col min="3588" max="3588" width="17.59765625" style="21" bestFit="1" customWidth="1"/>
    <col min="3589" max="3589" width="14.73046875" style="21" bestFit="1" customWidth="1"/>
    <col min="3590" max="3590" width="14.3984375" style="21" bestFit="1" customWidth="1"/>
    <col min="3591" max="3591" width="12.1328125" style="21" bestFit="1" customWidth="1"/>
    <col min="3592" max="3592" width="12.3984375" style="21" bestFit="1" customWidth="1"/>
    <col min="3593" max="3594" width="13.86328125" style="21" bestFit="1" customWidth="1"/>
    <col min="3595" max="3595" width="14.86328125" style="21" bestFit="1" customWidth="1"/>
    <col min="3596" max="3596" width="12.1328125" style="21" bestFit="1" customWidth="1"/>
    <col min="3597" max="3597" width="12.3984375" style="21" bestFit="1" customWidth="1"/>
    <col min="3598" max="3599" width="13.86328125" style="21" bestFit="1" customWidth="1"/>
    <col min="3600" max="3600" width="14.86328125" style="21" bestFit="1" customWidth="1"/>
    <col min="3601" max="3839" width="9.06640625" style="21"/>
    <col min="3840" max="3840" width="15.3984375" style="21" bestFit="1" customWidth="1"/>
    <col min="3841" max="3841" width="11.1328125" style="21" bestFit="1" customWidth="1"/>
    <col min="3842" max="3842" width="14.59765625" style="21" bestFit="1" customWidth="1"/>
    <col min="3843" max="3843" width="17.3984375" style="21" bestFit="1" customWidth="1"/>
    <col min="3844" max="3844" width="17.59765625" style="21" bestFit="1" customWidth="1"/>
    <col min="3845" max="3845" width="14.73046875" style="21" bestFit="1" customWidth="1"/>
    <col min="3846" max="3846" width="14.3984375" style="21" bestFit="1" customWidth="1"/>
    <col min="3847" max="3847" width="12.1328125" style="21" bestFit="1" customWidth="1"/>
    <col min="3848" max="3848" width="12.3984375" style="21" bestFit="1" customWidth="1"/>
    <col min="3849" max="3850" width="13.86328125" style="21" bestFit="1" customWidth="1"/>
    <col min="3851" max="3851" width="14.86328125" style="21" bestFit="1" customWidth="1"/>
    <col min="3852" max="3852" width="12.1328125" style="21" bestFit="1" customWidth="1"/>
    <col min="3853" max="3853" width="12.3984375" style="21" bestFit="1" customWidth="1"/>
    <col min="3854" max="3855" width="13.86328125" style="21" bestFit="1" customWidth="1"/>
    <col min="3856" max="3856" width="14.86328125" style="21" bestFit="1" customWidth="1"/>
    <col min="3857" max="4095" width="9.06640625" style="21"/>
    <col min="4096" max="4096" width="15.3984375" style="21" bestFit="1" customWidth="1"/>
    <col min="4097" max="4097" width="11.1328125" style="21" bestFit="1" customWidth="1"/>
    <col min="4098" max="4098" width="14.59765625" style="21" bestFit="1" customWidth="1"/>
    <col min="4099" max="4099" width="17.3984375" style="21" bestFit="1" customWidth="1"/>
    <col min="4100" max="4100" width="17.59765625" style="21" bestFit="1" customWidth="1"/>
    <col min="4101" max="4101" width="14.73046875" style="21" bestFit="1" customWidth="1"/>
    <col min="4102" max="4102" width="14.3984375" style="21" bestFit="1" customWidth="1"/>
    <col min="4103" max="4103" width="12.1328125" style="21" bestFit="1" customWidth="1"/>
    <col min="4104" max="4104" width="12.3984375" style="21" bestFit="1" customWidth="1"/>
    <col min="4105" max="4106" width="13.86328125" style="21" bestFit="1" customWidth="1"/>
    <col min="4107" max="4107" width="14.86328125" style="21" bestFit="1" customWidth="1"/>
    <col min="4108" max="4108" width="12.1328125" style="21" bestFit="1" customWidth="1"/>
    <col min="4109" max="4109" width="12.3984375" style="21" bestFit="1" customWidth="1"/>
    <col min="4110" max="4111" width="13.86328125" style="21" bestFit="1" customWidth="1"/>
    <col min="4112" max="4112" width="14.86328125" style="21" bestFit="1" customWidth="1"/>
    <col min="4113" max="4351" width="9.06640625" style="21"/>
    <col min="4352" max="4352" width="15.3984375" style="21" bestFit="1" customWidth="1"/>
    <col min="4353" max="4353" width="11.1328125" style="21" bestFit="1" customWidth="1"/>
    <col min="4354" max="4354" width="14.59765625" style="21" bestFit="1" customWidth="1"/>
    <col min="4355" max="4355" width="17.3984375" style="21" bestFit="1" customWidth="1"/>
    <col min="4356" max="4356" width="17.59765625" style="21" bestFit="1" customWidth="1"/>
    <col min="4357" max="4357" width="14.73046875" style="21" bestFit="1" customWidth="1"/>
    <col min="4358" max="4358" width="14.3984375" style="21" bestFit="1" customWidth="1"/>
    <col min="4359" max="4359" width="12.1328125" style="21" bestFit="1" customWidth="1"/>
    <col min="4360" max="4360" width="12.3984375" style="21" bestFit="1" customWidth="1"/>
    <col min="4361" max="4362" width="13.86328125" style="21" bestFit="1" customWidth="1"/>
    <col min="4363" max="4363" width="14.86328125" style="21" bestFit="1" customWidth="1"/>
    <col min="4364" max="4364" width="12.1328125" style="21" bestFit="1" customWidth="1"/>
    <col min="4365" max="4365" width="12.3984375" style="21" bestFit="1" customWidth="1"/>
    <col min="4366" max="4367" width="13.86328125" style="21" bestFit="1" customWidth="1"/>
    <col min="4368" max="4368" width="14.86328125" style="21" bestFit="1" customWidth="1"/>
    <col min="4369" max="4607" width="9.06640625" style="21"/>
    <col min="4608" max="4608" width="15.3984375" style="21" bestFit="1" customWidth="1"/>
    <col min="4609" max="4609" width="11.1328125" style="21" bestFit="1" customWidth="1"/>
    <col min="4610" max="4610" width="14.59765625" style="21" bestFit="1" customWidth="1"/>
    <col min="4611" max="4611" width="17.3984375" style="21" bestFit="1" customWidth="1"/>
    <col min="4612" max="4612" width="17.59765625" style="21" bestFit="1" customWidth="1"/>
    <col min="4613" max="4613" width="14.73046875" style="21" bestFit="1" customWidth="1"/>
    <col min="4614" max="4614" width="14.3984375" style="21" bestFit="1" customWidth="1"/>
    <col min="4615" max="4615" width="12.1328125" style="21" bestFit="1" customWidth="1"/>
    <col min="4616" max="4616" width="12.3984375" style="21" bestFit="1" customWidth="1"/>
    <col min="4617" max="4618" width="13.86328125" style="21" bestFit="1" customWidth="1"/>
    <col min="4619" max="4619" width="14.86328125" style="21" bestFit="1" customWidth="1"/>
    <col min="4620" max="4620" width="12.1328125" style="21" bestFit="1" customWidth="1"/>
    <col min="4621" max="4621" width="12.3984375" style="21" bestFit="1" customWidth="1"/>
    <col min="4622" max="4623" width="13.86328125" style="21" bestFit="1" customWidth="1"/>
    <col min="4624" max="4624" width="14.86328125" style="21" bestFit="1" customWidth="1"/>
    <col min="4625" max="4863" width="9.06640625" style="21"/>
    <col min="4864" max="4864" width="15.3984375" style="21" bestFit="1" customWidth="1"/>
    <col min="4865" max="4865" width="11.1328125" style="21" bestFit="1" customWidth="1"/>
    <col min="4866" max="4866" width="14.59765625" style="21" bestFit="1" customWidth="1"/>
    <col min="4867" max="4867" width="17.3984375" style="21" bestFit="1" customWidth="1"/>
    <col min="4868" max="4868" width="17.59765625" style="21" bestFit="1" customWidth="1"/>
    <col min="4869" max="4869" width="14.73046875" style="21" bestFit="1" customWidth="1"/>
    <col min="4870" max="4870" width="14.3984375" style="21" bestFit="1" customWidth="1"/>
    <col min="4871" max="4871" width="12.1328125" style="21" bestFit="1" customWidth="1"/>
    <col min="4872" max="4872" width="12.3984375" style="21" bestFit="1" customWidth="1"/>
    <col min="4873" max="4874" width="13.86328125" style="21" bestFit="1" customWidth="1"/>
    <col min="4875" max="4875" width="14.86328125" style="21" bestFit="1" customWidth="1"/>
    <col min="4876" max="4876" width="12.1328125" style="21" bestFit="1" customWidth="1"/>
    <col min="4877" max="4877" width="12.3984375" style="21" bestFit="1" customWidth="1"/>
    <col min="4878" max="4879" width="13.86328125" style="21" bestFit="1" customWidth="1"/>
    <col min="4880" max="4880" width="14.86328125" style="21" bestFit="1" customWidth="1"/>
    <col min="4881" max="5119" width="9.06640625" style="21"/>
    <col min="5120" max="5120" width="15.3984375" style="21" bestFit="1" customWidth="1"/>
    <col min="5121" max="5121" width="11.1328125" style="21" bestFit="1" customWidth="1"/>
    <col min="5122" max="5122" width="14.59765625" style="21" bestFit="1" customWidth="1"/>
    <col min="5123" max="5123" width="17.3984375" style="21" bestFit="1" customWidth="1"/>
    <col min="5124" max="5124" width="17.59765625" style="21" bestFit="1" customWidth="1"/>
    <col min="5125" max="5125" width="14.73046875" style="21" bestFit="1" customWidth="1"/>
    <col min="5126" max="5126" width="14.3984375" style="21" bestFit="1" customWidth="1"/>
    <col min="5127" max="5127" width="12.1328125" style="21" bestFit="1" customWidth="1"/>
    <col min="5128" max="5128" width="12.3984375" style="21" bestFit="1" customWidth="1"/>
    <col min="5129" max="5130" width="13.86328125" style="21" bestFit="1" customWidth="1"/>
    <col min="5131" max="5131" width="14.86328125" style="21" bestFit="1" customWidth="1"/>
    <col min="5132" max="5132" width="12.1328125" style="21" bestFit="1" customWidth="1"/>
    <col min="5133" max="5133" width="12.3984375" style="21" bestFit="1" customWidth="1"/>
    <col min="5134" max="5135" width="13.86328125" style="21" bestFit="1" customWidth="1"/>
    <col min="5136" max="5136" width="14.86328125" style="21" bestFit="1" customWidth="1"/>
    <col min="5137" max="5375" width="9.06640625" style="21"/>
    <col min="5376" max="5376" width="15.3984375" style="21" bestFit="1" customWidth="1"/>
    <col min="5377" max="5377" width="11.1328125" style="21" bestFit="1" customWidth="1"/>
    <col min="5378" max="5378" width="14.59765625" style="21" bestFit="1" customWidth="1"/>
    <col min="5379" max="5379" width="17.3984375" style="21" bestFit="1" customWidth="1"/>
    <col min="5380" max="5380" width="17.59765625" style="21" bestFit="1" customWidth="1"/>
    <col min="5381" max="5381" width="14.73046875" style="21" bestFit="1" customWidth="1"/>
    <col min="5382" max="5382" width="14.3984375" style="21" bestFit="1" customWidth="1"/>
    <col min="5383" max="5383" width="12.1328125" style="21" bestFit="1" customWidth="1"/>
    <col min="5384" max="5384" width="12.3984375" style="21" bestFit="1" customWidth="1"/>
    <col min="5385" max="5386" width="13.86328125" style="21" bestFit="1" customWidth="1"/>
    <col min="5387" max="5387" width="14.86328125" style="21" bestFit="1" customWidth="1"/>
    <col min="5388" max="5388" width="12.1328125" style="21" bestFit="1" customWidth="1"/>
    <col min="5389" max="5389" width="12.3984375" style="21" bestFit="1" customWidth="1"/>
    <col min="5390" max="5391" width="13.86328125" style="21" bestFit="1" customWidth="1"/>
    <col min="5392" max="5392" width="14.86328125" style="21" bestFit="1" customWidth="1"/>
    <col min="5393" max="5631" width="9.06640625" style="21"/>
    <col min="5632" max="5632" width="15.3984375" style="21" bestFit="1" customWidth="1"/>
    <col min="5633" max="5633" width="11.1328125" style="21" bestFit="1" customWidth="1"/>
    <col min="5634" max="5634" width="14.59765625" style="21" bestFit="1" customWidth="1"/>
    <col min="5635" max="5635" width="17.3984375" style="21" bestFit="1" customWidth="1"/>
    <col min="5636" max="5636" width="17.59765625" style="21" bestFit="1" customWidth="1"/>
    <col min="5637" max="5637" width="14.73046875" style="21" bestFit="1" customWidth="1"/>
    <col min="5638" max="5638" width="14.3984375" style="21" bestFit="1" customWidth="1"/>
    <col min="5639" max="5639" width="12.1328125" style="21" bestFit="1" customWidth="1"/>
    <col min="5640" max="5640" width="12.3984375" style="21" bestFit="1" customWidth="1"/>
    <col min="5641" max="5642" width="13.86328125" style="21" bestFit="1" customWidth="1"/>
    <col min="5643" max="5643" width="14.86328125" style="21" bestFit="1" customWidth="1"/>
    <col min="5644" max="5644" width="12.1328125" style="21" bestFit="1" customWidth="1"/>
    <col min="5645" max="5645" width="12.3984375" style="21" bestFit="1" customWidth="1"/>
    <col min="5646" max="5647" width="13.86328125" style="21" bestFit="1" customWidth="1"/>
    <col min="5648" max="5648" width="14.86328125" style="21" bestFit="1" customWidth="1"/>
    <col min="5649" max="5887" width="9.06640625" style="21"/>
    <col min="5888" max="5888" width="15.3984375" style="21" bestFit="1" customWidth="1"/>
    <col min="5889" max="5889" width="11.1328125" style="21" bestFit="1" customWidth="1"/>
    <col min="5890" max="5890" width="14.59765625" style="21" bestFit="1" customWidth="1"/>
    <col min="5891" max="5891" width="17.3984375" style="21" bestFit="1" customWidth="1"/>
    <col min="5892" max="5892" width="17.59765625" style="21" bestFit="1" customWidth="1"/>
    <col min="5893" max="5893" width="14.73046875" style="21" bestFit="1" customWidth="1"/>
    <col min="5894" max="5894" width="14.3984375" style="21" bestFit="1" customWidth="1"/>
    <col min="5895" max="5895" width="12.1328125" style="21" bestFit="1" customWidth="1"/>
    <col min="5896" max="5896" width="12.3984375" style="21" bestFit="1" customWidth="1"/>
    <col min="5897" max="5898" width="13.86328125" style="21" bestFit="1" customWidth="1"/>
    <col min="5899" max="5899" width="14.86328125" style="21" bestFit="1" customWidth="1"/>
    <col min="5900" max="5900" width="12.1328125" style="21" bestFit="1" customWidth="1"/>
    <col min="5901" max="5901" width="12.3984375" style="21" bestFit="1" customWidth="1"/>
    <col min="5902" max="5903" width="13.86328125" style="21" bestFit="1" customWidth="1"/>
    <col min="5904" max="5904" width="14.86328125" style="21" bestFit="1" customWidth="1"/>
    <col min="5905" max="6143" width="9.06640625" style="21"/>
    <col min="6144" max="6144" width="15.3984375" style="21" bestFit="1" customWidth="1"/>
    <col min="6145" max="6145" width="11.1328125" style="21" bestFit="1" customWidth="1"/>
    <col min="6146" max="6146" width="14.59765625" style="21" bestFit="1" customWidth="1"/>
    <col min="6147" max="6147" width="17.3984375" style="21" bestFit="1" customWidth="1"/>
    <col min="6148" max="6148" width="17.59765625" style="21" bestFit="1" customWidth="1"/>
    <col min="6149" max="6149" width="14.73046875" style="21" bestFit="1" customWidth="1"/>
    <col min="6150" max="6150" width="14.3984375" style="21" bestFit="1" customWidth="1"/>
    <col min="6151" max="6151" width="12.1328125" style="21" bestFit="1" customWidth="1"/>
    <col min="6152" max="6152" width="12.3984375" style="21" bestFit="1" customWidth="1"/>
    <col min="6153" max="6154" width="13.86328125" style="21" bestFit="1" customWidth="1"/>
    <col min="6155" max="6155" width="14.86328125" style="21" bestFit="1" customWidth="1"/>
    <col min="6156" max="6156" width="12.1328125" style="21" bestFit="1" customWidth="1"/>
    <col min="6157" max="6157" width="12.3984375" style="21" bestFit="1" customWidth="1"/>
    <col min="6158" max="6159" width="13.86328125" style="21" bestFit="1" customWidth="1"/>
    <col min="6160" max="6160" width="14.86328125" style="21" bestFit="1" customWidth="1"/>
    <col min="6161" max="6399" width="9.06640625" style="21"/>
    <col min="6400" max="6400" width="15.3984375" style="21" bestFit="1" customWidth="1"/>
    <col min="6401" max="6401" width="11.1328125" style="21" bestFit="1" customWidth="1"/>
    <col min="6402" max="6402" width="14.59765625" style="21" bestFit="1" customWidth="1"/>
    <col min="6403" max="6403" width="17.3984375" style="21" bestFit="1" customWidth="1"/>
    <col min="6404" max="6404" width="17.59765625" style="21" bestFit="1" customWidth="1"/>
    <col min="6405" max="6405" width="14.73046875" style="21" bestFit="1" customWidth="1"/>
    <col min="6406" max="6406" width="14.3984375" style="21" bestFit="1" customWidth="1"/>
    <col min="6407" max="6407" width="12.1328125" style="21" bestFit="1" customWidth="1"/>
    <col min="6408" max="6408" width="12.3984375" style="21" bestFit="1" customWidth="1"/>
    <col min="6409" max="6410" width="13.86328125" style="21" bestFit="1" customWidth="1"/>
    <col min="6411" max="6411" width="14.86328125" style="21" bestFit="1" customWidth="1"/>
    <col min="6412" max="6412" width="12.1328125" style="21" bestFit="1" customWidth="1"/>
    <col min="6413" max="6413" width="12.3984375" style="21" bestFit="1" customWidth="1"/>
    <col min="6414" max="6415" width="13.86328125" style="21" bestFit="1" customWidth="1"/>
    <col min="6416" max="6416" width="14.86328125" style="21" bestFit="1" customWidth="1"/>
    <col min="6417" max="6655" width="9.06640625" style="21"/>
    <col min="6656" max="6656" width="15.3984375" style="21" bestFit="1" customWidth="1"/>
    <col min="6657" max="6657" width="11.1328125" style="21" bestFit="1" customWidth="1"/>
    <col min="6658" max="6658" width="14.59765625" style="21" bestFit="1" customWidth="1"/>
    <col min="6659" max="6659" width="17.3984375" style="21" bestFit="1" customWidth="1"/>
    <col min="6660" max="6660" width="17.59765625" style="21" bestFit="1" customWidth="1"/>
    <col min="6661" max="6661" width="14.73046875" style="21" bestFit="1" customWidth="1"/>
    <col min="6662" max="6662" width="14.3984375" style="21" bestFit="1" customWidth="1"/>
    <col min="6663" max="6663" width="12.1328125" style="21" bestFit="1" customWidth="1"/>
    <col min="6664" max="6664" width="12.3984375" style="21" bestFit="1" customWidth="1"/>
    <col min="6665" max="6666" width="13.86328125" style="21" bestFit="1" customWidth="1"/>
    <col min="6667" max="6667" width="14.86328125" style="21" bestFit="1" customWidth="1"/>
    <col min="6668" max="6668" width="12.1328125" style="21" bestFit="1" customWidth="1"/>
    <col min="6669" max="6669" width="12.3984375" style="21" bestFit="1" customWidth="1"/>
    <col min="6670" max="6671" width="13.86328125" style="21" bestFit="1" customWidth="1"/>
    <col min="6672" max="6672" width="14.86328125" style="21" bestFit="1" customWidth="1"/>
    <col min="6673" max="6911" width="9.06640625" style="21"/>
    <col min="6912" max="6912" width="15.3984375" style="21" bestFit="1" customWidth="1"/>
    <col min="6913" max="6913" width="11.1328125" style="21" bestFit="1" customWidth="1"/>
    <col min="6914" max="6914" width="14.59765625" style="21" bestFit="1" customWidth="1"/>
    <col min="6915" max="6915" width="17.3984375" style="21" bestFit="1" customWidth="1"/>
    <col min="6916" max="6916" width="17.59765625" style="21" bestFit="1" customWidth="1"/>
    <col min="6917" max="6917" width="14.73046875" style="21" bestFit="1" customWidth="1"/>
    <col min="6918" max="6918" width="14.3984375" style="21" bestFit="1" customWidth="1"/>
    <col min="6919" max="6919" width="12.1328125" style="21" bestFit="1" customWidth="1"/>
    <col min="6920" max="6920" width="12.3984375" style="21" bestFit="1" customWidth="1"/>
    <col min="6921" max="6922" width="13.86328125" style="21" bestFit="1" customWidth="1"/>
    <col min="6923" max="6923" width="14.86328125" style="21" bestFit="1" customWidth="1"/>
    <col min="6924" max="6924" width="12.1328125" style="21" bestFit="1" customWidth="1"/>
    <col min="6925" max="6925" width="12.3984375" style="21" bestFit="1" customWidth="1"/>
    <col min="6926" max="6927" width="13.86328125" style="21" bestFit="1" customWidth="1"/>
    <col min="6928" max="6928" width="14.86328125" style="21" bestFit="1" customWidth="1"/>
    <col min="6929" max="7167" width="9.06640625" style="21"/>
    <col min="7168" max="7168" width="15.3984375" style="21" bestFit="1" customWidth="1"/>
    <col min="7169" max="7169" width="11.1328125" style="21" bestFit="1" customWidth="1"/>
    <col min="7170" max="7170" width="14.59765625" style="21" bestFit="1" customWidth="1"/>
    <col min="7171" max="7171" width="17.3984375" style="21" bestFit="1" customWidth="1"/>
    <col min="7172" max="7172" width="17.59765625" style="21" bestFit="1" customWidth="1"/>
    <col min="7173" max="7173" width="14.73046875" style="21" bestFit="1" customWidth="1"/>
    <col min="7174" max="7174" width="14.3984375" style="21" bestFit="1" customWidth="1"/>
    <col min="7175" max="7175" width="12.1328125" style="21" bestFit="1" customWidth="1"/>
    <col min="7176" max="7176" width="12.3984375" style="21" bestFit="1" customWidth="1"/>
    <col min="7177" max="7178" width="13.86328125" style="21" bestFit="1" customWidth="1"/>
    <col min="7179" max="7179" width="14.86328125" style="21" bestFit="1" customWidth="1"/>
    <col min="7180" max="7180" width="12.1328125" style="21" bestFit="1" customWidth="1"/>
    <col min="7181" max="7181" width="12.3984375" style="21" bestFit="1" customWidth="1"/>
    <col min="7182" max="7183" width="13.86328125" style="21" bestFit="1" customWidth="1"/>
    <col min="7184" max="7184" width="14.86328125" style="21" bestFit="1" customWidth="1"/>
    <col min="7185" max="7423" width="9.06640625" style="21"/>
    <col min="7424" max="7424" width="15.3984375" style="21" bestFit="1" customWidth="1"/>
    <col min="7425" max="7425" width="11.1328125" style="21" bestFit="1" customWidth="1"/>
    <col min="7426" max="7426" width="14.59765625" style="21" bestFit="1" customWidth="1"/>
    <col min="7427" max="7427" width="17.3984375" style="21" bestFit="1" customWidth="1"/>
    <col min="7428" max="7428" width="17.59765625" style="21" bestFit="1" customWidth="1"/>
    <col min="7429" max="7429" width="14.73046875" style="21" bestFit="1" customWidth="1"/>
    <col min="7430" max="7430" width="14.3984375" style="21" bestFit="1" customWidth="1"/>
    <col min="7431" max="7431" width="12.1328125" style="21" bestFit="1" customWidth="1"/>
    <col min="7432" max="7432" width="12.3984375" style="21" bestFit="1" customWidth="1"/>
    <col min="7433" max="7434" width="13.86328125" style="21" bestFit="1" customWidth="1"/>
    <col min="7435" max="7435" width="14.86328125" style="21" bestFit="1" customWidth="1"/>
    <col min="7436" max="7436" width="12.1328125" style="21" bestFit="1" customWidth="1"/>
    <col min="7437" max="7437" width="12.3984375" style="21" bestFit="1" customWidth="1"/>
    <col min="7438" max="7439" width="13.86328125" style="21" bestFit="1" customWidth="1"/>
    <col min="7440" max="7440" width="14.86328125" style="21" bestFit="1" customWidth="1"/>
    <col min="7441" max="7679" width="9.06640625" style="21"/>
    <col min="7680" max="7680" width="15.3984375" style="21" bestFit="1" customWidth="1"/>
    <col min="7681" max="7681" width="11.1328125" style="21" bestFit="1" customWidth="1"/>
    <col min="7682" max="7682" width="14.59765625" style="21" bestFit="1" customWidth="1"/>
    <col min="7683" max="7683" width="17.3984375" style="21" bestFit="1" customWidth="1"/>
    <col min="7684" max="7684" width="17.59765625" style="21" bestFit="1" customWidth="1"/>
    <col min="7685" max="7685" width="14.73046875" style="21" bestFit="1" customWidth="1"/>
    <col min="7686" max="7686" width="14.3984375" style="21" bestFit="1" customWidth="1"/>
    <col min="7687" max="7687" width="12.1328125" style="21" bestFit="1" customWidth="1"/>
    <col min="7688" max="7688" width="12.3984375" style="21" bestFit="1" customWidth="1"/>
    <col min="7689" max="7690" width="13.86328125" style="21" bestFit="1" customWidth="1"/>
    <col min="7691" max="7691" width="14.86328125" style="21" bestFit="1" customWidth="1"/>
    <col min="7692" max="7692" width="12.1328125" style="21" bestFit="1" customWidth="1"/>
    <col min="7693" max="7693" width="12.3984375" style="21" bestFit="1" customWidth="1"/>
    <col min="7694" max="7695" width="13.86328125" style="21" bestFit="1" customWidth="1"/>
    <col min="7696" max="7696" width="14.86328125" style="21" bestFit="1" customWidth="1"/>
    <col min="7697" max="7935" width="9.06640625" style="21"/>
    <col min="7936" max="7936" width="15.3984375" style="21" bestFit="1" customWidth="1"/>
    <col min="7937" max="7937" width="11.1328125" style="21" bestFit="1" customWidth="1"/>
    <col min="7938" max="7938" width="14.59765625" style="21" bestFit="1" customWidth="1"/>
    <col min="7939" max="7939" width="17.3984375" style="21" bestFit="1" customWidth="1"/>
    <col min="7940" max="7940" width="17.59765625" style="21" bestFit="1" customWidth="1"/>
    <col min="7941" max="7941" width="14.73046875" style="21" bestFit="1" customWidth="1"/>
    <col min="7942" max="7942" width="14.3984375" style="21" bestFit="1" customWidth="1"/>
    <col min="7943" max="7943" width="12.1328125" style="21" bestFit="1" customWidth="1"/>
    <col min="7944" max="7944" width="12.3984375" style="21" bestFit="1" customWidth="1"/>
    <col min="7945" max="7946" width="13.86328125" style="21" bestFit="1" customWidth="1"/>
    <col min="7947" max="7947" width="14.86328125" style="21" bestFit="1" customWidth="1"/>
    <col min="7948" max="7948" width="12.1328125" style="21" bestFit="1" customWidth="1"/>
    <col min="7949" max="7949" width="12.3984375" style="21" bestFit="1" customWidth="1"/>
    <col min="7950" max="7951" width="13.86328125" style="21" bestFit="1" customWidth="1"/>
    <col min="7952" max="7952" width="14.86328125" style="21" bestFit="1" customWidth="1"/>
    <col min="7953" max="8191" width="9.06640625" style="21"/>
    <col min="8192" max="8192" width="15.3984375" style="21" bestFit="1" customWidth="1"/>
    <col min="8193" max="8193" width="11.1328125" style="21" bestFit="1" customWidth="1"/>
    <col min="8194" max="8194" width="14.59765625" style="21" bestFit="1" customWidth="1"/>
    <col min="8195" max="8195" width="17.3984375" style="21" bestFit="1" customWidth="1"/>
    <col min="8196" max="8196" width="17.59765625" style="21" bestFit="1" customWidth="1"/>
    <col min="8197" max="8197" width="14.73046875" style="21" bestFit="1" customWidth="1"/>
    <col min="8198" max="8198" width="14.3984375" style="21" bestFit="1" customWidth="1"/>
    <col min="8199" max="8199" width="12.1328125" style="21" bestFit="1" customWidth="1"/>
    <col min="8200" max="8200" width="12.3984375" style="21" bestFit="1" customWidth="1"/>
    <col min="8201" max="8202" width="13.86328125" style="21" bestFit="1" customWidth="1"/>
    <col min="8203" max="8203" width="14.86328125" style="21" bestFit="1" customWidth="1"/>
    <col min="8204" max="8204" width="12.1328125" style="21" bestFit="1" customWidth="1"/>
    <col min="8205" max="8205" width="12.3984375" style="21" bestFit="1" customWidth="1"/>
    <col min="8206" max="8207" width="13.86328125" style="21" bestFit="1" customWidth="1"/>
    <col min="8208" max="8208" width="14.86328125" style="21" bestFit="1" customWidth="1"/>
    <col min="8209" max="8447" width="9.06640625" style="21"/>
    <col min="8448" max="8448" width="15.3984375" style="21" bestFit="1" customWidth="1"/>
    <col min="8449" max="8449" width="11.1328125" style="21" bestFit="1" customWidth="1"/>
    <col min="8450" max="8450" width="14.59765625" style="21" bestFit="1" customWidth="1"/>
    <col min="8451" max="8451" width="17.3984375" style="21" bestFit="1" customWidth="1"/>
    <col min="8452" max="8452" width="17.59765625" style="21" bestFit="1" customWidth="1"/>
    <col min="8453" max="8453" width="14.73046875" style="21" bestFit="1" customWidth="1"/>
    <col min="8454" max="8454" width="14.3984375" style="21" bestFit="1" customWidth="1"/>
    <col min="8455" max="8455" width="12.1328125" style="21" bestFit="1" customWidth="1"/>
    <col min="8456" max="8456" width="12.3984375" style="21" bestFit="1" customWidth="1"/>
    <col min="8457" max="8458" width="13.86328125" style="21" bestFit="1" customWidth="1"/>
    <col min="8459" max="8459" width="14.86328125" style="21" bestFit="1" customWidth="1"/>
    <col min="8460" max="8460" width="12.1328125" style="21" bestFit="1" customWidth="1"/>
    <col min="8461" max="8461" width="12.3984375" style="21" bestFit="1" customWidth="1"/>
    <col min="8462" max="8463" width="13.86328125" style="21" bestFit="1" customWidth="1"/>
    <col min="8464" max="8464" width="14.86328125" style="21" bestFit="1" customWidth="1"/>
    <col min="8465" max="8703" width="9.06640625" style="21"/>
    <col min="8704" max="8704" width="15.3984375" style="21" bestFit="1" customWidth="1"/>
    <col min="8705" max="8705" width="11.1328125" style="21" bestFit="1" customWidth="1"/>
    <col min="8706" max="8706" width="14.59765625" style="21" bestFit="1" customWidth="1"/>
    <col min="8707" max="8707" width="17.3984375" style="21" bestFit="1" customWidth="1"/>
    <col min="8708" max="8708" width="17.59765625" style="21" bestFit="1" customWidth="1"/>
    <col min="8709" max="8709" width="14.73046875" style="21" bestFit="1" customWidth="1"/>
    <col min="8710" max="8710" width="14.3984375" style="21" bestFit="1" customWidth="1"/>
    <col min="8711" max="8711" width="12.1328125" style="21" bestFit="1" customWidth="1"/>
    <col min="8712" max="8712" width="12.3984375" style="21" bestFit="1" customWidth="1"/>
    <col min="8713" max="8714" width="13.86328125" style="21" bestFit="1" customWidth="1"/>
    <col min="8715" max="8715" width="14.86328125" style="21" bestFit="1" customWidth="1"/>
    <col min="8716" max="8716" width="12.1328125" style="21" bestFit="1" customWidth="1"/>
    <col min="8717" max="8717" width="12.3984375" style="21" bestFit="1" customWidth="1"/>
    <col min="8718" max="8719" width="13.86328125" style="21" bestFit="1" customWidth="1"/>
    <col min="8720" max="8720" width="14.86328125" style="21" bestFit="1" customWidth="1"/>
    <col min="8721" max="8959" width="9.06640625" style="21"/>
    <col min="8960" max="8960" width="15.3984375" style="21" bestFit="1" customWidth="1"/>
    <col min="8961" max="8961" width="11.1328125" style="21" bestFit="1" customWidth="1"/>
    <col min="8962" max="8962" width="14.59765625" style="21" bestFit="1" customWidth="1"/>
    <col min="8963" max="8963" width="17.3984375" style="21" bestFit="1" customWidth="1"/>
    <col min="8964" max="8964" width="17.59765625" style="21" bestFit="1" customWidth="1"/>
    <col min="8965" max="8965" width="14.73046875" style="21" bestFit="1" customWidth="1"/>
    <col min="8966" max="8966" width="14.3984375" style="21" bestFit="1" customWidth="1"/>
    <col min="8967" max="8967" width="12.1328125" style="21" bestFit="1" customWidth="1"/>
    <col min="8968" max="8968" width="12.3984375" style="21" bestFit="1" customWidth="1"/>
    <col min="8969" max="8970" width="13.86328125" style="21" bestFit="1" customWidth="1"/>
    <col min="8971" max="8971" width="14.86328125" style="21" bestFit="1" customWidth="1"/>
    <col min="8972" max="8972" width="12.1328125" style="21" bestFit="1" customWidth="1"/>
    <col min="8973" max="8973" width="12.3984375" style="21" bestFit="1" customWidth="1"/>
    <col min="8974" max="8975" width="13.86328125" style="21" bestFit="1" customWidth="1"/>
    <col min="8976" max="8976" width="14.86328125" style="21" bestFit="1" customWidth="1"/>
    <col min="8977" max="9215" width="9.06640625" style="21"/>
    <col min="9216" max="9216" width="15.3984375" style="21" bestFit="1" customWidth="1"/>
    <col min="9217" max="9217" width="11.1328125" style="21" bestFit="1" customWidth="1"/>
    <col min="9218" max="9218" width="14.59765625" style="21" bestFit="1" customWidth="1"/>
    <col min="9219" max="9219" width="17.3984375" style="21" bestFit="1" customWidth="1"/>
    <col min="9220" max="9220" width="17.59765625" style="21" bestFit="1" customWidth="1"/>
    <col min="9221" max="9221" width="14.73046875" style="21" bestFit="1" customWidth="1"/>
    <col min="9222" max="9222" width="14.3984375" style="21" bestFit="1" customWidth="1"/>
    <col min="9223" max="9223" width="12.1328125" style="21" bestFit="1" customWidth="1"/>
    <col min="9224" max="9224" width="12.3984375" style="21" bestFit="1" customWidth="1"/>
    <col min="9225" max="9226" width="13.86328125" style="21" bestFit="1" customWidth="1"/>
    <col min="9227" max="9227" width="14.86328125" style="21" bestFit="1" customWidth="1"/>
    <col min="9228" max="9228" width="12.1328125" style="21" bestFit="1" customWidth="1"/>
    <col min="9229" max="9229" width="12.3984375" style="21" bestFit="1" customWidth="1"/>
    <col min="9230" max="9231" width="13.86328125" style="21" bestFit="1" customWidth="1"/>
    <col min="9232" max="9232" width="14.86328125" style="21" bestFit="1" customWidth="1"/>
    <col min="9233" max="9471" width="9.06640625" style="21"/>
    <col min="9472" max="9472" width="15.3984375" style="21" bestFit="1" customWidth="1"/>
    <col min="9473" max="9473" width="11.1328125" style="21" bestFit="1" customWidth="1"/>
    <col min="9474" max="9474" width="14.59765625" style="21" bestFit="1" customWidth="1"/>
    <col min="9475" max="9475" width="17.3984375" style="21" bestFit="1" customWidth="1"/>
    <col min="9476" max="9476" width="17.59765625" style="21" bestFit="1" customWidth="1"/>
    <col min="9477" max="9477" width="14.73046875" style="21" bestFit="1" customWidth="1"/>
    <col min="9478" max="9478" width="14.3984375" style="21" bestFit="1" customWidth="1"/>
    <col min="9479" max="9479" width="12.1328125" style="21" bestFit="1" customWidth="1"/>
    <col min="9480" max="9480" width="12.3984375" style="21" bestFit="1" customWidth="1"/>
    <col min="9481" max="9482" width="13.86328125" style="21" bestFit="1" customWidth="1"/>
    <col min="9483" max="9483" width="14.86328125" style="21" bestFit="1" customWidth="1"/>
    <col min="9484" max="9484" width="12.1328125" style="21" bestFit="1" customWidth="1"/>
    <col min="9485" max="9485" width="12.3984375" style="21" bestFit="1" customWidth="1"/>
    <col min="9486" max="9487" width="13.86328125" style="21" bestFit="1" customWidth="1"/>
    <col min="9488" max="9488" width="14.86328125" style="21" bestFit="1" customWidth="1"/>
    <col min="9489" max="9727" width="9.06640625" style="21"/>
    <col min="9728" max="9728" width="15.3984375" style="21" bestFit="1" customWidth="1"/>
    <col min="9729" max="9729" width="11.1328125" style="21" bestFit="1" customWidth="1"/>
    <col min="9730" max="9730" width="14.59765625" style="21" bestFit="1" customWidth="1"/>
    <col min="9731" max="9731" width="17.3984375" style="21" bestFit="1" customWidth="1"/>
    <col min="9732" max="9732" width="17.59765625" style="21" bestFit="1" customWidth="1"/>
    <col min="9733" max="9733" width="14.73046875" style="21" bestFit="1" customWidth="1"/>
    <col min="9734" max="9734" width="14.3984375" style="21" bestFit="1" customWidth="1"/>
    <col min="9735" max="9735" width="12.1328125" style="21" bestFit="1" customWidth="1"/>
    <col min="9736" max="9736" width="12.3984375" style="21" bestFit="1" customWidth="1"/>
    <col min="9737" max="9738" width="13.86328125" style="21" bestFit="1" customWidth="1"/>
    <col min="9739" max="9739" width="14.86328125" style="21" bestFit="1" customWidth="1"/>
    <col min="9740" max="9740" width="12.1328125" style="21" bestFit="1" customWidth="1"/>
    <col min="9741" max="9741" width="12.3984375" style="21" bestFit="1" customWidth="1"/>
    <col min="9742" max="9743" width="13.86328125" style="21" bestFit="1" customWidth="1"/>
    <col min="9744" max="9744" width="14.86328125" style="21" bestFit="1" customWidth="1"/>
    <col min="9745" max="9983" width="9.06640625" style="21"/>
    <col min="9984" max="9984" width="15.3984375" style="21" bestFit="1" customWidth="1"/>
    <col min="9985" max="9985" width="11.1328125" style="21" bestFit="1" customWidth="1"/>
    <col min="9986" max="9986" width="14.59765625" style="21" bestFit="1" customWidth="1"/>
    <col min="9987" max="9987" width="17.3984375" style="21" bestFit="1" customWidth="1"/>
    <col min="9988" max="9988" width="17.59765625" style="21" bestFit="1" customWidth="1"/>
    <col min="9989" max="9989" width="14.73046875" style="21" bestFit="1" customWidth="1"/>
    <col min="9990" max="9990" width="14.3984375" style="21" bestFit="1" customWidth="1"/>
    <col min="9991" max="9991" width="12.1328125" style="21" bestFit="1" customWidth="1"/>
    <col min="9992" max="9992" width="12.3984375" style="21" bestFit="1" customWidth="1"/>
    <col min="9993" max="9994" width="13.86328125" style="21" bestFit="1" customWidth="1"/>
    <col min="9995" max="9995" width="14.86328125" style="21" bestFit="1" customWidth="1"/>
    <col min="9996" max="9996" width="12.1328125" style="21" bestFit="1" customWidth="1"/>
    <col min="9997" max="9997" width="12.3984375" style="21" bestFit="1" customWidth="1"/>
    <col min="9998" max="9999" width="13.86328125" style="21" bestFit="1" customWidth="1"/>
    <col min="10000" max="10000" width="14.86328125" style="21" bestFit="1" customWidth="1"/>
    <col min="10001" max="10239" width="9.06640625" style="21"/>
    <col min="10240" max="10240" width="15.3984375" style="21" bestFit="1" customWidth="1"/>
    <col min="10241" max="10241" width="11.1328125" style="21" bestFit="1" customWidth="1"/>
    <col min="10242" max="10242" width="14.59765625" style="21" bestFit="1" customWidth="1"/>
    <col min="10243" max="10243" width="17.3984375" style="21" bestFit="1" customWidth="1"/>
    <col min="10244" max="10244" width="17.59765625" style="21" bestFit="1" customWidth="1"/>
    <col min="10245" max="10245" width="14.73046875" style="21" bestFit="1" customWidth="1"/>
    <col min="10246" max="10246" width="14.3984375" style="21" bestFit="1" customWidth="1"/>
    <col min="10247" max="10247" width="12.1328125" style="21" bestFit="1" customWidth="1"/>
    <col min="10248" max="10248" width="12.3984375" style="21" bestFit="1" customWidth="1"/>
    <col min="10249" max="10250" width="13.86328125" style="21" bestFit="1" customWidth="1"/>
    <col min="10251" max="10251" width="14.86328125" style="21" bestFit="1" customWidth="1"/>
    <col min="10252" max="10252" width="12.1328125" style="21" bestFit="1" customWidth="1"/>
    <col min="10253" max="10253" width="12.3984375" style="21" bestFit="1" customWidth="1"/>
    <col min="10254" max="10255" width="13.86328125" style="21" bestFit="1" customWidth="1"/>
    <col min="10256" max="10256" width="14.86328125" style="21" bestFit="1" customWidth="1"/>
    <col min="10257" max="10495" width="9.06640625" style="21"/>
    <col min="10496" max="10496" width="15.3984375" style="21" bestFit="1" customWidth="1"/>
    <col min="10497" max="10497" width="11.1328125" style="21" bestFit="1" customWidth="1"/>
    <col min="10498" max="10498" width="14.59765625" style="21" bestFit="1" customWidth="1"/>
    <col min="10499" max="10499" width="17.3984375" style="21" bestFit="1" customWidth="1"/>
    <col min="10500" max="10500" width="17.59765625" style="21" bestFit="1" customWidth="1"/>
    <col min="10501" max="10501" width="14.73046875" style="21" bestFit="1" customWidth="1"/>
    <col min="10502" max="10502" width="14.3984375" style="21" bestFit="1" customWidth="1"/>
    <col min="10503" max="10503" width="12.1328125" style="21" bestFit="1" customWidth="1"/>
    <col min="10504" max="10504" width="12.3984375" style="21" bestFit="1" customWidth="1"/>
    <col min="10505" max="10506" width="13.86328125" style="21" bestFit="1" customWidth="1"/>
    <col min="10507" max="10507" width="14.86328125" style="21" bestFit="1" customWidth="1"/>
    <col min="10508" max="10508" width="12.1328125" style="21" bestFit="1" customWidth="1"/>
    <col min="10509" max="10509" width="12.3984375" style="21" bestFit="1" customWidth="1"/>
    <col min="10510" max="10511" width="13.86328125" style="21" bestFit="1" customWidth="1"/>
    <col min="10512" max="10512" width="14.86328125" style="21" bestFit="1" customWidth="1"/>
    <col min="10513" max="10751" width="9.06640625" style="21"/>
    <col min="10752" max="10752" width="15.3984375" style="21" bestFit="1" customWidth="1"/>
    <col min="10753" max="10753" width="11.1328125" style="21" bestFit="1" customWidth="1"/>
    <col min="10754" max="10754" width="14.59765625" style="21" bestFit="1" customWidth="1"/>
    <col min="10755" max="10755" width="17.3984375" style="21" bestFit="1" customWidth="1"/>
    <col min="10756" max="10756" width="17.59765625" style="21" bestFit="1" customWidth="1"/>
    <col min="10757" max="10757" width="14.73046875" style="21" bestFit="1" customWidth="1"/>
    <col min="10758" max="10758" width="14.3984375" style="21" bestFit="1" customWidth="1"/>
    <col min="10759" max="10759" width="12.1328125" style="21" bestFit="1" customWidth="1"/>
    <col min="10760" max="10760" width="12.3984375" style="21" bestFit="1" customWidth="1"/>
    <col min="10761" max="10762" width="13.86328125" style="21" bestFit="1" customWidth="1"/>
    <col min="10763" max="10763" width="14.86328125" style="21" bestFit="1" customWidth="1"/>
    <col min="10764" max="10764" width="12.1328125" style="21" bestFit="1" customWidth="1"/>
    <col min="10765" max="10765" width="12.3984375" style="21" bestFit="1" customWidth="1"/>
    <col min="10766" max="10767" width="13.86328125" style="21" bestFit="1" customWidth="1"/>
    <col min="10768" max="10768" width="14.86328125" style="21" bestFit="1" customWidth="1"/>
    <col min="10769" max="11007" width="9.06640625" style="21"/>
    <col min="11008" max="11008" width="15.3984375" style="21" bestFit="1" customWidth="1"/>
    <col min="11009" max="11009" width="11.1328125" style="21" bestFit="1" customWidth="1"/>
    <col min="11010" max="11010" width="14.59765625" style="21" bestFit="1" customWidth="1"/>
    <col min="11011" max="11011" width="17.3984375" style="21" bestFit="1" customWidth="1"/>
    <col min="11012" max="11012" width="17.59765625" style="21" bestFit="1" customWidth="1"/>
    <col min="11013" max="11013" width="14.73046875" style="21" bestFit="1" customWidth="1"/>
    <col min="11014" max="11014" width="14.3984375" style="21" bestFit="1" customWidth="1"/>
    <col min="11015" max="11015" width="12.1328125" style="21" bestFit="1" customWidth="1"/>
    <col min="11016" max="11016" width="12.3984375" style="21" bestFit="1" customWidth="1"/>
    <col min="11017" max="11018" width="13.86328125" style="21" bestFit="1" customWidth="1"/>
    <col min="11019" max="11019" width="14.86328125" style="21" bestFit="1" customWidth="1"/>
    <col min="11020" max="11020" width="12.1328125" style="21" bestFit="1" customWidth="1"/>
    <col min="11021" max="11021" width="12.3984375" style="21" bestFit="1" customWidth="1"/>
    <col min="11022" max="11023" width="13.86328125" style="21" bestFit="1" customWidth="1"/>
    <col min="11024" max="11024" width="14.86328125" style="21" bestFit="1" customWidth="1"/>
    <col min="11025" max="11263" width="9.06640625" style="21"/>
    <col min="11264" max="11264" width="15.3984375" style="21" bestFit="1" customWidth="1"/>
    <col min="11265" max="11265" width="11.1328125" style="21" bestFit="1" customWidth="1"/>
    <col min="11266" max="11266" width="14.59765625" style="21" bestFit="1" customWidth="1"/>
    <col min="11267" max="11267" width="17.3984375" style="21" bestFit="1" customWidth="1"/>
    <col min="11268" max="11268" width="17.59765625" style="21" bestFit="1" customWidth="1"/>
    <col min="11269" max="11269" width="14.73046875" style="21" bestFit="1" customWidth="1"/>
    <col min="11270" max="11270" width="14.3984375" style="21" bestFit="1" customWidth="1"/>
    <col min="11271" max="11271" width="12.1328125" style="21" bestFit="1" customWidth="1"/>
    <col min="11272" max="11272" width="12.3984375" style="21" bestFit="1" customWidth="1"/>
    <col min="11273" max="11274" width="13.86328125" style="21" bestFit="1" customWidth="1"/>
    <col min="11275" max="11275" width="14.86328125" style="21" bestFit="1" customWidth="1"/>
    <col min="11276" max="11276" width="12.1328125" style="21" bestFit="1" customWidth="1"/>
    <col min="11277" max="11277" width="12.3984375" style="21" bestFit="1" customWidth="1"/>
    <col min="11278" max="11279" width="13.86328125" style="21" bestFit="1" customWidth="1"/>
    <col min="11280" max="11280" width="14.86328125" style="21" bestFit="1" customWidth="1"/>
    <col min="11281" max="11519" width="9.06640625" style="21"/>
    <col min="11520" max="11520" width="15.3984375" style="21" bestFit="1" customWidth="1"/>
    <col min="11521" max="11521" width="11.1328125" style="21" bestFit="1" customWidth="1"/>
    <col min="11522" max="11522" width="14.59765625" style="21" bestFit="1" customWidth="1"/>
    <col min="11523" max="11523" width="17.3984375" style="21" bestFit="1" customWidth="1"/>
    <col min="11524" max="11524" width="17.59765625" style="21" bestFit="1" customWidth="1"/>
    <col min="11525" max="11525" width="14.73046875" style="21" bestFit="1" customWidth="1"/>
    <col min="11526" max="11526" width="14.3984375" style="21" bestFit="1" customWidth="1"/>
    <col min="11527" max="11527" width="12.1328125" style="21" bestFit="1" customWidth="1"/>
    <col min="11528" max="11528" width="12.3984375" style="21" bestFit="1" customWidth="1"/>
    <col min="11529" max="11530" width="13.86328125" style="21" bestFit="1" customWidth="1"/>
    <col min="11531" max="11531" width="14.86328125" style="21" bestFit="1" customWidth="1"/>
    <col min="11532" max="11532" width="12.1328125" style="21" bestFit="1" customWidth="1"/>
    <col min="11533" max="11533" width="12.3984375" style="21" bestFit="1" customWidth="1"/>
    <col min="11534" max="11535" width="13.86328125" style="21" bestFit="1" customWidth="1"/>
    <col min="11536" max="11536" width="14.86328125" style="21" bestFit="1" customWidth="1"/>
    <col min="11537" max="11775" width="9.06640625" style="21"/>
    <col min="11776" max="11776" width="15.3984375" style="21" bestFit="1" customWidth="1"/>
    <col min="11777" max="11777" width="11.1328125" style="21" bestFit="1" customWidth="1"/>
    <col min="11778" max="11778" width="14.59765625" style="21" bestFit="1" customWidth="1"/>
    <col min="11779" max="11779" width="17.3984375" style="21" bestFit="1" customWidth="1"/>
    <col min="11780" max="11780" width="17.59765625" style="21" bestFit="1" customWidth="1"/>
    <col min="11781" max="11781" width="14.73046875" style="21" bestFit="1" customWidth="1"/>
    <col min="11782" max="11782" width="14.3984375" style="21" bestFit="1" customWidth="1"/>
    <col min="11783" max="11783" width="12.1328125" style="21" bestFit="1" customWidth="1"/>
    <col min="11784" max="11784" width="12.3984375" style="21" bestFit="1" customWidth="1"/>
    <col min="11785" max="11786" width="13.86328125" style="21" bestFit="1" customWidth="1"/>
    <col min="11787" max="11787" width="14.86328125" style="21" bestFit="1" customWidth="1"/>
    <col min="11788" max="11788" width="12.1328125" style="21" bestFit="1" customWidth="1"/>
    <col min="11789" max="11789" width="12.3984375" style="21" bestFit="1" customWidth="1"/>
    <col min="11790" max="11791" width="13.86328125" style="21" bestFit="1" customWidth="1"/>
    <col min="11792" max="11792" width="14.86328125" style="21" bestFit="1" customWidth="1"/>
    <col min="11793" max="12031" width="9.06640625" style="21"/>
    <col min="12032" max="12032" width="15.3984375" style="21" bestFit="1" customWidth="1"/>
    <col min="12033" max="12033" width="11.1328125" style="21" bestFit="1" customWidth="1"/>
    <col min="12034" max="12034" width="14.59765625" style="21" bestFit="1" customWidth="1"/>
    <col min="12035" max="12035" width="17.3984375" style="21" bestFit="1" customWidth="1"/>
    <col min="12036" max="12036" width="17.59765625" style="21" bestFit="1" customWidth="1"/>
    <col min="12037" max="12037" width="14.73046875" style="21" bestFit="1" customWidth="1"/>
    <col min="12038" max="12038" width="14.3984375" style="21" bestFit="1" customWidth="1"/>
    <col min="12039" max="12039" width="12.1328125" style="21" bestFit="1" customWidth="1"/>
    <col min="12040" max="12040" width="12.3984375" style="21" bestFit="1" customWidth="1"/>
    <col min="12041" max="12042" width="13.86328125" style="21" bestFit="1" customWidth="1"/>
    <col min="12043" max="12043" width="14.86328125" style="21" bestFit="1" customWidth="1"/>
    <col min="12044" max="12044" width="12.1328125" style="21" bestFit="1" customWidth="1"/>
    <col min="12045" max="12045" width="12.3984375" style="21" bestFit="1" customWidth="1"/>
    <col min="12046" max="12047" width="13.86328125" style="21" bestFit="1" customWidth="1"/>
    <col min="12048" max="12048" width="14.86328125" style="21" bestFit="1" customWidth="1"/>
    <col min="12049" max="12287" width="9.06640625" style="21"/>
    <col min="12288" max="12288" width="15.3984375" style="21" bestFit="1" customWidth="1"/>
    <col min="12289" max="12289" width="11.1328125" style="21" bestFit="1" customWidth="1"/>
    <col min="12290" max="12290" width="14.59765625" style="21" bestFit="1" customWidth="1"/>
    <col min="12291" max="12291" width="17.3984375" style="21" bestFit="1" customWidth="1"/>
    <col min="12292" max="12292" width="17.59765625" style="21" bestFit="1" customWidth="1"/>
    <col min="12293" max="12293" width="14.73046875" style="21" bestFit="1" customWidth="1"/>
    <col min="12294" max="12294" width="14.3984375" style="21" bestFit="1" customWidth="1"/>
    <col min="12295" max="12295" width="12.1328125" style="21" bestFit="1" customWidth="1"/>
    <col min="12296" max="12296" width="12.3984375" style="21" bestFit="1" customWidth="1"/>
    <col min="12297" max="12298" width="13.86328125" style="21" bestFit="1" customWidth="1"/>
    <col min="12299" max="12299" width="14.86328125" style="21" bestFit="1" customWidth="1"/>
    <col min="12300" max="12300" width="12.1328125" style="21" bestFit="1" customWidth="1"/>
    <col min="12301" max="12301" width="12.3984375" style="21" bestFit="1" customWidth="1"/>
    <col min="12302" max="12303" width="13.86328125" style="21" bestFit="1" customWidth="1"/>
    <col min="12304" max="12304" width="14.86328125" style="21" bestFit="1" customWidth="1"/>
    <col min="12305" max="12543" width="9.06640625" style="21"/>
    <col min="12544" max="12544" width="15.3984375" style="21" bestFit="1" customWidth="1"/>
    <col min="12545" max="12545" width="11.1328125" style="21" bestFit="1" customWidth="1"/>
    <col min="12546" max="12546" width="14.59765625" style="21" bestFit="1" customWidth="1"/>
    <col min="12547" max="12547" width="17.3984375" style="21" bestFit="1" customWidth="1"/>
    <col min="12548" max="12548" width="17.59765625" style="21" bestFit="1" customWidth="1"/>
    <col min="12549" max="12549" width="14.73046875" style="21" bestFit="1" customWidth="1"/>
    <col min="12550" max="12550" width="14.3984375" style="21" bestFit="1" customWidth="1"/>
    <col min="12551" max="12551" width="12.1328125" style="21" bestFit="1" customWidth="1"/>
    <col min="12552" max="12552" width="12.3984375" style="21" bestFit="1" customWidth="1"/>
    <col min="12553" max="12554" width="13.86328125" style="21" bestFit="1" customWidth="1"/>
    <col min="12555" max="12555" width="14.86328125" style="21" bestFit="1" customWidth="1"/>
    <col min="12556" max="12556" width="12.1328125" style="21" bestFit="1" customWidth="1"/>
    <col min="12557" max="12557" width="12.3984375" style="21" bestFit="1" customWidth="1"/>
    <col min="12558" max="12559" width="13.86328125" style="21" bestFit="1" customWidth="1"/>
    <col min="12560" max="12560" width="14.86328125" style="21" bestFit="1" customWidth="1"/>
    <col min="12561" max="12799" width="9.06640625" style="21"/>
    <col min="12800" max="12800" width="15.3984375" style="21" bestFit="1" customWidth="1"/>
    <col min="12801" max="12801" width="11.1328125" style="21" bestFit="1" customWidth="1"/>
    <col min="12802" max="12802" width="14.59765625" style="21" bestFit="1" customWidth="1"/>
    <col min="12803" max="12803" width="17.3984375" style="21" bestFit="1" customWidth="1"/>
    <col min="12804" max="12804" width="17.59765625" style="21" bestFit="1" customWidth="1"/>
    <col min="12805" max="12805" width="14.73046875" style="21" bestFit="1" customWidth="1"/>
    <col min="12806" max="12806" width="14.3984375" style="21" bestFit="1" customWidth="1"/>
    <col min="12807" max="12807" width="12.1328125" style="21" bestFit="1" customWidth="1"/>
    <col min="12808" max="12808" width="12.3984375" style="21" bestFit="1" customWidth="1"/>
    <col min="12809" max="12810" width="13.86328125" style="21" bestFit="1" customWidth="1"/>
    <col min="12811" max="12811" width="14.86328125" style="21" bestFit="1" customWidth="1"/>
    <col min="12812" max="12812" width="12.1328125" style="21" bestFit="1" customWidth="1"/>
    <col min="12813" max="12813" width="12.3984375" style="21" bestFit="1" customWidth="1"/>
    <col min="12814" max="12815" width="13.86328125" style="21" bestFit="1" customWidth="1"/>
    <col min="12816" max="12816" width="14.86328125" style="21" bestFit="1" customWidth="1"/>
    <col min="12817" max="13055" width="9.06640625" style="21"/>
    <col min="13056" max="13056" width="15.3984375" style="21" bestFit="1" customWidth="1"/>
    <col min="13057" max="13057" width="11.1328125" style="21" bestFit="1" customWidth="1"/>
    <col min="13058" max="13058" width="14.59765625" style="21" bestFit="1" customWidth="1"/>
    <col min="13059" max="13059" width="17.3984375" style="21" bestFit="1" customWidth="1"/>
    <col min="13060" max="13060" width="17.59765625" style="21" bestFit="1" customWidth="1"/>
    <col min="13061" max="13061" width="14.73046875" style="21" bestFit="1" customWidth="1"/>
    <col min="13062" max="13062" width="14.3984375" style="21" bestFit="1" customWidth="1"/>
    <col min="13063" max="13063" width="12.1328125" style="21" bestFit="1" customWidth="1"/>
    <col min="13064" max="13064" width="12.3984375" style="21" bestFit="1" customWidth="1"/>
    <col min="13065" max="13066" width="13.86328125" style="21" bestFit="1" customWidth="1"/>
    <col min="13067" max="13067" width="14.86328125" style="21" bestFit="1" customWidth="1"/>
    <col min="13068" max="13068" width="12.1328125" style="21" bestFit="1" customWidth="1"/>
    <col min="13069" max="13069" width="12.3984375" style="21" bestFit="1" customWidth="1"/>
    <col min="13070" max="13071" width="13.86328125" style="21" bestFit="1" customWidth="1"/>
    <col min="13072" max="13072" width="14.86328125" style="21" bestFit="1" customWidth="1"/>
    <col min="13073" max="13311" width="9.06640625" style="21"/>
    <col min="13312" max="13312" width="15.3984375" style="21" bestFit="1" customWidth="1"/>
    <col min="13313" max="13313" width="11.1328125" style="21" bestFit="1" customWidth="1"/>
    <col min="13314" max="13314" width="14.59765625" style="21" bestFit="1" customWidth="1"/>
    <col min="13315" max="13315" width="17.3984375" style="21" bestFit="1" customWidth="1"/>
    <col min="13316" max="13316" width="17.59765625" style="21" bestFit="1" customWidth="1"/>
    <col min="13317" max="13317" width="14.73046875" style="21" bestFit="1" customWidth="1"/>
    <col min="13318" max="13318" width="14.3984375" style="21" bestFit="1" customWidth="1"/>
    <col min="13319" max="13319" width="12.1328125" style="21" bestFit="1" customWidth="1"/>
    <col min="13320" max="13320" width="12.3984375" style="21" bestFit="1" customWidth="1"/>
    <col min="13321" max="13322" width="13.86328125" style="21" bestFit="1" customWidth="1"/>
    <col min="13323" max="13323" width="14.86328125" style="21" bestFit="1" customWidth="1"/>
    <col min="13324" max="13324" width="12.1328125" style="21" bestFit="1" customWidth="1"/>
    <col min="13325" max="13325" width="12.3984375" style="21" bestFit="1" customWidth="1"/>
    <col min="13326" max="13327" width="13.86328125" style="21" bestFit="1" customWidth="1"/>
    <col min="13328" max="13328" width="14.86328125" style="21" bestFit="1" customWidth="1"/>
    <col min="13329" max="13567" width="9.06640625" style="21"/>
    <col min="13568" max="13568" width="15.3984375" style="21" bestFit="1" customWidth="1"/>
    <col min="13569" max="13569" width="11.1328125" style="21" bestFit="1" customWidth="1"/>
    <col min="13570" max="13570" width="14.59765625" style="21" bestFit="1" customWidth="1"/>
    <col min="13571" max="13571" width="17.3984375" style="21" bestFit="1" customWidth="1"/>
    <col min="13572" max="13572" width="17.59765625" style="21" bestFit="1" customWidth="1"/>
    <col min="13573" max="13573" width="14.73046875" style="21" bestFit="1" customWidth="1"/>
    <col min="13574" max="13574" width="14.3984375" style="21" bestFit="1" customWidth="1"/>
    <col min="13575" max="13575" width="12.1328125" style="21" bestFit="1" customWidth="1"/>
    <col min="13576" max="13576" width="12.3984375" style="21" bestFit="1" customWidth="1"/>
    <col min="13577" max="13578" width="13.86328125" style="21" bestFit="1" customWidth="1"/>
    <col min="13579" max="13579" width="14.86328125" style="21" bestFit="1" customWidth="1"/>
    <col min="13580" max="13580" width="12.1328125" style="21" bestFit="1" customWidth="1"/>
    <col min="13581" max="13581" width="12.3984375" style="21" bestFit="1" customWidth="1"/>
    <col min="13582" max="13583" width="13.86328125" style="21" bestFit="1" customWidth="1"/>
    <col min="13584" max="13584" width="14.86328125" style="21" bestFit="1" customWidth="1"/>
    <col min="13585" max="13823" width="9.06640625" style="21"/>
    <col min="13824" max="13824" width="15.3984375" style="21" bestFit="1" customWidth="1"/>
    <col min="13825" max="13825" width="11.1328125" style="21" bestFit="1" customWidth="1"/>
    <col min="13826" max="13826" width="14.59765625" style="21" bestFit="1" customWidth="1"/>
    <col min="13827" max="13827" width="17.3984375" style="21" bestFit="1" customWidth="1"/>
    <col min="13828" max="13828" width="17.59765625" style="21" bestFit="1" customWidth="1"/>
    <col min="13829" max="13829" width="14.73046875" style="21" bestFit="1" customWidth="1"/>
    <col min="13830" max="13830" width="14.3984375" style="21" bestFit="1" customWidth="1"/>
    <col min="13831" max="13831" width="12.1328125" style="21" bestFit="1" customWidth="1"/>
    <col min="13832" max="13832" width="12.3984375" style="21" bestFit="1" customWidth="1"/>
    <col min="13833" max="13834" width="13.86328125" style="21" bestFit="1" customWidth="1"/>
    <col min="13835" max="13835" width="14.86328125" style="21" bestFit="1" customWidth="1"/>
    <col min="13836" max="13836" width="12.1328125" style="21" bestFit="1" customWidth="1"/>
    <col min="13837" max="13837" width="12.3984375" style="21" bestFit="1" customWidth="1"/>
    <col min="13838" max="13839" width="13.86328125" style="21" bestFit="1" customWidth="1"/>
    <col min="13840" max="13840" width="14.86328125" style="21" bestFit="1" customWidth="1"/>
    <col min="13841" max="14079" width="9.06640625" style="21"/>
    <col min="14080" max="14080" width="15.3984375" style="21" bestFit="1" customWidth="1"/>
    <col min="14081" max="14081" width="11.1328125" style="21" bestFit="1" customWidth="1"/>
    <col min="14082" max="14082" width="14.59765625" style="21" bestFit="1" customWidth="1"/>
    <col min="14083" max="14083" width="17.3984375" style="21" bestFit="1" customWidth="1"/>
    <col min="14084" max="14084" width="17.59765625" style="21" bestFit="1" customWidth="1"/>
    <col min="14085" max="14085" width="14.73046875" style="21" bestFit="1" customWidth="1"/>
    <col min="14086" max="14086" width="14.3984375" style="21" bestFit="1" customWidth="1"/>
    <col min="14087" max="14087" width="12.1328125" style="21" bestFit="1" customWidth="1"/>
    <col min="14088" max="14088" width="12.3984375" style="21" bestFit="1" customWidth="1"/>
    <col min="14089" max="14090" width="13.86328125" style="21" bestFit="1" customWidth="1"/>
    <col min="14091" max="14091" width="14.86328125" style="21" bestFit="1" customWidth="1"/>
    <col min="14092" max="14092" width="12.1328125" style="21" bestFit="1" customWidth="1"/>
    <col min="14093" max="14093" width="12.3984375" style="21" bestFit="1" customWidth="1"/>
    <col min="14094" max="14095" width="13.86328125" style="21" bestFit="1" customWidth="1"/>
    <col min="14096" max="14096" width="14.86328125" style="21" bestFit="1" customWidth="1"/>
    <col min="14097" max="14335" width="9.06640625" style="21"/>
    <col min="14336" max="14336" width="15.3984375" style="21" bestFit="1" customWidth="1"/>
    <col min="14337" max="14337" width="11.1328125" style="21" bestFit="1" customWidth="1"/>
    <col min="14338" max="14338" width="14.59765625" style="21" bestFit="1" customWidth="1"/>
    <col min="14339" max="14339" width="17.3984375" style="21" bestFit="1" customWidth="1"/>
    <col min="14340" max="14340" width="17.59765625" style="21" bestFit="1" customWidth="1"/>
    <col min="14341" max="14341" width="14.73046875" style="21" bestFit="1" customWidth="1"/>
    <col min="14342" max="14342" width="14.3984375" style="21" bestFit="1" customWidth="1"/>
    <col min="14343" max="14343" width="12.1328125" style="21" bestFit="1" customWidth="1"/>
    <col min="14344" max="14344" width="12.3984375" style="21" bestFit="1" customWidth="1"/>
    <col min="14345" max="14346" width="13.86328125" style="21" bestFit="1" customWidth="1"/>
    <col min="14347" max="14347" width="14.86328125" style="21" bestFit="1" customWidth="1"/>
    <col min="14348" max="14348" width="12.1328125" style="21" bestFit="1" customWidth="1"/>
    <col min="14349" max="14349" width="12.3984375" style="21" bestFit="1" customWidth="1"/>
    <col min="14350" max="14351" width="13.86328125" style="21" bestFit="1" customWidth="1"/>
    <col min="14352" max="14352" width="14.86328125" style="21" bestFit="1" customWidth="1"/>
    <col min="14353" max="14591" width="9.06640625" style="21"/>
    <col min="14592" max="14592" width="15.3984375" style="21" bestFit="1" customWidth="1"/>
    <col min="14593" max="14593" width="11.1328125" style="21" bestFit="1" customWidth="1"/>
    <col min="14594" max="14594" width="14.59765625" style="21" bestFit="1" customWidth="1"/>
    <col min="14595" max="14595" width="17.3984375" style="21" bestFit="1" customWidth="1"/>
    <col min="14596" max="14596" width="17.59765625" style="21" bestFit="1" customWidth="1"/>
    <col min="14597" max="14597" width="14.73046875" style="21" bestFit="1" customWidth="1"/>
    <col min="14598" max="14598" width="14.3984375" style="21" bestFit="1" customWidth="1"/>
    <col min="14599" max="14599" width="12.1328125" style="21" bestFit="1" customWidth="1"/>
    <col min="14600" max="14600" width="12.3984375" style="21" bestFit="1" customWidth="1"/>
    <col min="14601" max="14602" width="13.86328125" style="21" bestFit="1" customWidth="1"/>
    <col min="14603" max="14603" width="14.86328125" style="21" bestFit="1" customWidth="1"/>
    <col min="14604" max="14604" width="12.1328125" style="21" bestFit="1" customWidth="1"/>
    <col min="14605" max="14605" width="12.3984375" style="21" bestFit="1" customWidth="1"/>
    <col min="14606" max="14607" width="13.86328125" style="21" bestFit="1" customWidth="1"/>
    <col min="14608" max="14608" width="14.86328125" style="21" bestFit="1" customWidth="1"/>
    <col min="14609" max="14847" width="9.06640625" style="21"/>
    <col min="14848" max="14848" width="15.3984375" style="21" bestFit="1" customWidth="1"/>
    <col min="14849" max="14849" width="11.1328125" style="21" bestFit="1" customWidth="1"/>
    <col min="14850" max="14850" width="14.59765625" style="21" bestFit="1" customWidth="1"/>
    <col min="14851" max="14851" width="17.3984375" style="21" bestFit="1" customWidth="1"/>
    <col min="14852" max="14852" width="17.59765625" style="21" bestFit="1" customWidth="1"/>
    <col min="14853" max="14853" width="14.73046875" style="21" bestFit="1" customWidth="1"/>
    <col min="14854" max="14854" width="14.3984375" style="21" bestFit="1" customWidth="1"/>
    <col min="14855" max="14855" width="12.1328125" style="21" bestFit="1" customWidth="1"/>
    <col min="14856" max="14856" width="12.3984375" style="21" bestFit="1" customWidth="1"/>
    <col min="14857" max="14858" width="13.86328125" style="21" bestFit="1" customWidth="1"/>
    <col min="14859" max="14859" width="14.86328125" style="21" bestFit="1" customWidth="1"/>
    <col min="14860" max="14860" width="12.1328125" style="21" bestFit="1" customWidth="1"/>
    <col min="14861" max="14861" width="12.3984375" style="21" bestFit="1" customWidth="1"/>
    <col min="14862" max="14863" width="13.86328125" style="21" bestFit="1" customWidth="1"/>
    <col min="14864" max="14864" width="14.86328125" style="21" bestFit="1" customWidth="1"/>
    <col min="14865" max="15103" width="9.06640625" style="21"/>
    <col min="15104" max="15104" width="15.3984375" style="21" bestFit="1" customWidth="1"/>
    <col min="15105" max="15105" width="11.1328125" style="21" bestFit="1" customWidth="1"/>
    <col min="15106" max="15106" width="14.59765625" style="21" bestFit="1" customWidth="1"/>
    <col min="15107" max="15107" width="17.3984375" style="21" bestFit="1" customWidth="1"/>
    <col min="15108" max="15108" width="17.59765625" style="21" bestFit="1" customWidth="1"/>
    <col min="15109" max="15109" width="14.73046875" style="21" bestFit="1" customWidth="1"/>
    <col min="15110" max="15110" width="14.3984375" style="21" bestFit="1" customWidth="1"/>
    <col min="15111" max="15111" width="12.1328125" style="21" bestFit="1" customWidth="1"/>
    <col min="15112" max="15112" width="12.3984375" style="21" bestFit="1" customWidth="1"/>
    <col min="15113" max="15114" width="13.86328125" style="21" bestFit="1" customWidth="1"/>
    <col min="15115" max="15115" width="14.86328125" style="21" bestFit="1" customWidth="1"/>
    <col min="15116" max="15116" width="12.1328125" style="21" bestFit="1" customWidth="1"/>
    <col min="15117" max="15117" width="12.3984375" style="21" bestFit="1" customWidth="1"/>
    <col min="15118" max="15119" width="13.86328125" style="21" bestFit="1" customWidth="1"/>
    <col min="15120" max="15120" width="14.86328125" style="21" bestFit="1" customWidth="1"/>
    <col min="15121" max="15359" width="9.06640625" style="21"/>
    <col min="15360" max="15360" width="15.3984375" style="21" bestFit="1" customWidth="1"/>
    <col min="15361" max="15361" width="11.1328125" style="21" bestFit="1" customWidth="1"/>
    <col min="15362" max="15362" width="14.59765625" style="21" bestFit="1" customWidth="1"/>
    <col min="15363" max="15363" width="17.3984375" style="21" bestFit="1" customWidth="1"/>
    <col min="15364" max="15364" width="17.59765625" style="21" bestFit="1" customWidth="1"/>
    <col min="15365" max="15365" width="14.73046875" style="21" bestFit="1" customWidth="1"/>
    <col min="15366" max="15366" width="14.3984375" style="21" bestFit="1" customWidth="1"/>
    <col min="15367" max="15367" width="12.1328125" style="21" bestFit="1" customWidth="1"/>
    <col min="15368" max="15368" width="12.3984375" style="21" bestFit="1" customWidth="1"/>
    <col min="15369" max="15370" width="13.86328125" style="21" bestFit="1" customWidth="1"/>
    <col min="15371" max="15371" width="14.86328125" style="21" bestFit="1" customWidth="1"/>
    <col min="15372" max="15372" width="12.1328125" style="21" bestFit="1" customWidth="1"/>
    <col min="15373" max="15373" width="12.3984375" style="21" bestFit="1" customWidth="1"/>
    <col min="15374" max="15375" width="13.86328125" style="21" bestFit="1" customWidth="1"/>
    <col min="15376" max="15376" width="14.86328125" style="21" bestFit="1" customWidth="1"/>
    <col min="15377" max="15615" width="9.06640625" style="21"/>
    <col min="15616" max="15616" width="15.3984375" style="21" bestFit="1" customWidth="1"/>
    <col min="15617" max="15617" width="11.1328125" style="21" bestFit="1" customWidth="1"/>
    <col min="15618" max="15618" width="14.59765625" style="21" bestFit="1" customWidth="1"/>
    <col min="15619" max="15619" width="17.3984375" style="21" bestFit="1" customWidth="1"/>
    <col min="15620" max="15620" width="17.59765625" style="21" bestFit="1" customWidth="1"/>
    <col min="15621" max="15621" width="14.73046875" style="21" bestFit="1" customWidth="1"/>
    <col min="15622" max="15622" width="14.3984375" style="21" bestFit="1" customWidth="1"/>
    <col min="15623" max="15623" width="12.1328125" style="21" bestFit="1" customWidth="1"/>
    <col min="15624" max="15624" width="12.3984375" style="21" bestFit="1" customWidth="1"/>
    <col min="15625" max="15626" width="13.86328125" style="21" bestFit="1" customWidth="1"/>
    <col min="15627" max="15627" width="14.86328125" style="21" bestFit="1" customWidth="1"/>
    <col min="15628" max="15628" width="12.1328125" style="21" bestFit="1" customWidth="1"/>
    <col min="15629" max="15629" width="12.3984375" style="21" bestFit="1" customWidth="1"/>
    <col min="15630" max="15631" width="13.86328125" style="21" bestFit="1" customWidth="1"/>
    <col min="15632" max="15632" width="14.86328125" style="21" bestFit="1" customWidth="1"/>
    <col min="15633" max="15871" width="9.06640625" style="21"/>
    <col min="15872" max="15872" width="15.3984375" style="21" bestFit="1" customWidth="1"/>
    <col min="15873" max="15873" width="11.1328125" style="21" bestFit="1" customWidth="1"/>
    <col min="15874" max="15874" width="14.59765625" style="21" bestFit="1" customWidth="1"/>
    <col min="15875" max="15875" width="17.3984375" style="21" bestFit="1" customWidth="1"/>
    <col min="15876" max="15876" width="17.59765625" style="21" bestFit="1" customWidth="1"/>
    <col min="15877" max="15877" width="14.73046875" style="21" bestFit="1" customWidth="1"/>
    <col min="15878" max="15878" width="14.3984375" style="21" bestFit="1" customWidth="1"/>
    <col min="15879" max="15879" width="12.1328125" style="21" bestFit="1" customWidth="1"/>
    <col min="15880" max="15880" width="12.3984375" style="21" bestFit="1" customWidth="1"/>
    <col min="15881" max="15882" width="13.86328125" style="21" bestFit="1" customWidth="1"/>
    <col min="15883" max="15883" width="14.86328125" style="21" bestFit="1" customWidth="1"/>
    <col min="15884" max="15884" width="12.1328125" style="21" bestFit="1" customWidth="1"/>
    <col min="15885" max="15885" width="12.3984375" style="21" bestFit="1" customWidth="1"/>
    <col min="15886" max="15887" width="13.86328125" style="21" bestFit="1" customWidth="1"/>
    <col min="15888" max="15888" width="14.86328125" style="21" bestFit="1" customWidth="1"/>
    <col min="15889" max="16127" width="9.06640625" style="21"/>
    <col min="16128" max="16128" width="15.3984375" style="21" bestFit="1" customWidth="1"/>
    <col min="16129" max="16129" width="11.1328125" style="21" bestFit="1" customWidth="1"/>
    <col min="16130" max="16130" width="14.59765625" style="21" bestFit="1" customWidth="1"/>
    <col min="16131" max="16131" width="17.3984375" style="21" bestFit="1" customWidth="1"/>
    <col min="16132" max="16132" width="17.59765625" style="21" bestFit="1" customWidth="1"/>
    <col min="16133" max="16133" width="14.73046875" style="21" bestFit="1" customWidth="1"/>
    <col min="16134" max="16134" width="14.3984375" style="21" bestFit="1" customWidth="1"/>
    <col min="16135" max="16135" width="12.1328125" style="21" bestFit="1" customWidth="1"/>
    <col min="16136" max="16136" width="12.3984375" style="21" bestFit="1" customWidth="1"/>
    <col min="16137" max="16138" width="13.86328125" style="21" bestFit="1" customWidth="1"/>
    <col min="16139" max="16139" width="14.86328125" style="21" bestFit="1" customWidth="1"/>
    <col min="16140" max="16140" width="12.1328125" style="21" bestFit="1" customWidth="1"/>
    <col min="16141" max="16141" width="12.3984375" style="21" bestFit="1" customWidth="1"/>
    <col min="16142" max="16143" width="13.86328125" style="21" bestFit="1" customWidth="1"/>
    <col min="16144" max="16144" width="14.86328125" style="21" bestFit="1" customWidth="1"/>
    <col min="16145" max="16384" width="9.06640625" style="21"/>
  </cols>
  <sheetData>
    <row r="1" spans="1:18">
      <c r="A1" s="68" t="s">
        <v>223</v>
      </c>
      <c r="B1" s="69" t="s">
        <v>224</v>
      </c>
      <c r="C1" s="76" t="s">
        <v>181</v>
      </c>
      <c r="D1" s="76" t="s">
        <v>182</v>
      </c>
      <c r="E1" s="76" t="s">
        <v>183</v>
      </c>
      <c r="F1" s="76" t="s">
        <v>184</v>
      </c>
      <c r="G1" s="76" t="s">
        <v>186</v>
      </c>
      <c r="H1" s="76" t="s">
        <v>185</v>
      </c>
      <c r="I1" s="76" t="s">
        <v>187</v>
      </c>
      <c r="J1" s="76" t="s">
        <v>188</v>
      </c>
      <c r="K1" s="76" t="s">
        <v>189</v>
      </c>
      <c r="L1" s="76" t="s">
        <v>190</v>
      </c>
      <c r="M1" s="76" t="s">
        <v>191</v>
      </c>
      <c r="N1" s="76" t="s">
        <v>192</v>
      </c>
      <c r="O1" s="76" t="s">
        <v>193</v>
      </c>
      <c r="P1" s="76" t="s">
        <v>194</v>
      </c>
      <c r="Q1" s="76" t="s">
        <v>195</v>
      </c>
      <c r="R1" s="76" t="s">
        <v>196</v>
      </c>
    </row>
    <row r="2" spans="1:18">
      <c r="A2" s="75" t="s">
        <v>7</v>
      </c>
      <c r="B2" s="76" t="s">
        <v>8</v>
      </c>
      <c r="C2" s="78">
        <f>IFERROR((s_DL/(k_decay*up_Rad_Spec!V2*s_IFD_ow*s_EF_ow))*1,".")</f>
        <v>3.0499657036180126E-5</v>
      </c>
      <c r="D2" s="78">
        <f>IFERROR((s_DL/(k_decay*up_Rad_Spec!AN2*s_IRA_ow*(1/s_PEFm_ui)*s_SLF*s_ET_ow*s_EF_ow))*1,".")</f>
        <v>1.0734641249910248E-6</v>
      </c>
      <c r="E2" s="78">
        <f>IFERROR((s_DL/(k_decay*up_Rad_Spec!AN2*s_IRA_ow*(1/s_PEF)*s_SLF*s_ET_ow*s_EF_ow))*1,".")</f>
        <v>3.8235142431006176E-4</v>
      </c>
      <c r="F2" s="78">
        <f>IFERROR((s_DL/(k_decay*up_Rad_Spec!AY2*s_GSF_s*s_Fam*s_Foffset*acf!C2*s_ET_ow*(1/24)*s_EF_ow*(1/365)))*1,".")</f>
        <v>4.5866781964241863</v>
      </c>
      <c r="G2" s="78">
        <f t="shared" ref="G2:G12" si="0">(IF(AND(C2&lt;&gt;".",E2&lt;&gt;".",F2&lt;&gt;"."),1/((1/C2)+(1/E2)+(1/F2)),IF(AND(C2&lt;&gt;".",E2&lt;&gt;".",F2="."), 1/((1/C2)+(1/E2)),IF(AND(C2&lt;&gt;".",E2=".",F2&lt;&gt;"."),1/((1/C2)+(1/F2)),IF(AND(C2=".",E2&lt;&gt;".",F2&lt;&gt;"."),1/((1/E2)+(1/F2)),IF(AND(C2&lt;&gt;".",E2=".",F2="."),1/(1/C2),IF(AND(C2=".",E2&lt;&gt;".",F2="."),1/(1/E2),IF(AND(C2=".",E2=".",F2&lt;&gt;"."),1/(1/F2),IF(AND(C2=".",E2=".",F2="."),".")))))))))</f>
        <v>2.8246299984891623E-5</v>
      </c>
      <c r="H2" s="78">
        <f t="shared" ref="H2:H12" si="1">(IF(AND(C2&lt;&gt;".",D2&lt;&gt;".",F2&lt;&gt;"."),1/((1/C2)+(1/D2)+(1/F2)),IF(AND(C2&lt;&gt;".",D2&lt;&gt;".",F2="."), 1/((1/C2)+(1/D2)),IF(AND(C2&lt;&gt;".",D2=".",F2&lt;&gt;"."),1/((1/C2)+(1/F2)),IF(AND(C2=".",D2&lt;&gt;".",F2&lt;&gt;"."),1/((1/D2)+(1/F2)),IF(AND(C2&lt;&gt;".",D2=".",F2="."),1/(1/C2),IF(AND(C2=".",D2&lt;&gt;".",F2="."),1/(1/D2),IF(AND(C2=".",D2=".",F2&lt;&gt;"."),1/(1/F2),IF(AND(C2=".",D2=".",F2="."),".")))))))))</f>
        <v>1.0369668580986989E-6</v>
      </c>
      <c r="I2" s="86">
        <f>IFERROR((s_DL/(up_Rad_Spec!AV2*s_GSF_s*s_Fam*s_Foffset*Fsurf!C2*s_EF_ow*(1/365)*s_ET_ow*(1/24)))*1,".")</f>
        <v>3.4003571151308121</v>
      </c>
      <c r="J2" s="78">
        <f>IFERROR((s_DL/(up_Rad_Spec!AZ2*s_GSF_s*s_Fam*s_Foffset*Fsurf!C2*s_EF_ow*(1/365)*s_ET_ow*(1/24)))*1,".")</f>
        <v>3.4003571151308121</v>
      </c>
      <c r="K2" s="78">
        <f>IFERROR((s_DL/(up_Rad_Spec!BA2*s_GSF_s*s_Fam*s_Foffset*Fsurf!C2*s_EF_ow*(1/365)*s_ET_ow*(1/24)))*1,".")</f>
        <v>3.4003571151308121</v>
      </c>
      <c r="L2" s="78">
        <f>IFERROR((s_DL/(up_Rad_Spec!BB2*s_GSF_s*s_Fam*s_Foffset*Fsurf!C2*s_EF_ow*(1/365)*s_ET_ow*(1/24)))*1,".")</f>
        <v>3.4003571151308121</v>
      </c>
      <c r="M2" s="78">
        <f>IFERROR((s_DL/(up_Rad_Spec!AY2*s_GSF_s*s_Fam*s_Foffset*Fsurf!C2*s_EF_ow*(1/365)*s_ET_ow*(1/24)))*1,".")</f>
        <v>3.4003571151308121</v>
      </c>
      <c r="N2" s="78">
        <f>IFERROR((s_DL/(up_Rad_Spec!AV2*s_GSF_s*s_Fam*s_Foffset*acf!D2*s_ET_ow*(1/24)*s_EF_ow*(1/365)))*1,".")</f>
        <v>4.2273137388926871</v>
      </c>
      <c r="O2" s="78">
        <f>IFERROR((s_DL/(up_Rad_Spec!AZ2*s_GSF_s*s_Fam*s_Foffset*acf!E2*s_ET_ow*(1/24)*s_EF_ow*(1/365)))*1,".")</f>
        <v>4.2736792003807702</v>
      </c>
      <c r="P2" s="78">
        <f>IFERROR((s_DL/(up_Rad_Spec!BA2*s_GSF_s*s_Fam*s_Foffset*acf!F2*s_ET_ow*(1/24)*s_EF_ow*(1/365)))*1,".")</f>
        <v>4.3539507221750187</v>
      </c>
      <c r="Q2" s="78">
        <f>IFERROR((s_DL/(up_Rad_Spec!BB2*s_GSF_s*s_Fam*s_Foffset*acf!G2*s_ET_ow*(1/24)*s_EF_ow*(1/365)))*1,".")</f>
        <v>4.3429144385026719</v>
      </c>
      <c r="R2" s="78">
        <f>IFERROR((s_DL/(up_Rad_Spec!AY2*s_GSF_s*s_Fam*s_Foffset*acf!C2*s_ET_ow*(1/24)*s_EF_ow*(1/365)))*1,".")</f>
        <v>4.0582785014099647</v>
      </c>
    </row>
    <row r="3" spans="1:18">
      <c r="A3" s="82" t="s">
        <v>9</v>
      </c>
      <c r="B3" s="76" t="s">
        <v>10</v>
      </c>
      <c r="C3" s="78">
        <f>IFERROR((s_DL/(k_decay*up_Rad_Spec!V3*s_IFD_ow*s_EF_ow))*1,".")</f>
        <v>3.0499657036180126E-5</v>
      </c>
      <c r="D3" s="78">
        <f>IFERROR((s_DL/(k_decay*up_Rad_Spec!AN3*s_IRA_ow*(1/s_PEFm_ui)*s_SLF*s_ET_ow*s_EF_ow))*1,".")</f>
        <v>1.0734641249910248E-6</v>
      </c>
      <c r="E3" s="78">
        <f>IFERROR((s_DL/(k_decay*up_Rad_Spec!AN3*s_IRA_ow*(1/s_PEF)*s_SLF*s_ET_ow*s_EF_ow))*1,".")</f>
        <v>3.8235142431006176E-4</v>
      </c>
      <c r="F3" s="78">
        <f>IFERROR((s_DL/(k_decay*up_Rad_Spec!AY3*s_GSF_s*s_Fam*s_Foffset*acf!C3*s_ET_ow*(1/24)*s_EF_ow*(1/365)))*1,".")</f>
        <v>4.5650144989684458</v>
      </c>
      <c r="G3" s="78">
        <f t="shared" si="0"/>
        <v>2.8246299159395055E-5</v>
      </c>
      <c r="H3" s="78">
        <f t="shared" si="1"/>
        <v>1.0369668569861429E-6</v>
      </c>
      <c r="I3" s="86">
        <f>IFERROR((s_DL/(up_Rad_Spec!AV3*s_GSF_s*s_Fam*s_Foffset*Fsurf!C3*s_EF_ow*(1/365)*s_ET_ow*(1/24)))*1,".")</f>
        <v>3.3376514516497751</v>
      </c>
      <c r="J3" s="78">
        <f>IFERROR((s_DL/(up_Rad_Spec!AZ3*s_GSF_s*s_Fam*s_Foffset*Fsurf!C3*s_EF_ow*(1/365)*s_ET_ow*(1/24)))*1,".")</f>
        <v>3.3376514516497751</v>
      </c>
      <c r="K3" s="78">
        <f>IFERROR((s_DL/(up_Rad_Spec!BA3*s_GSF_s*s_Fam*s_Foffset*Fsurf!C3*s_EF_ow*(1/365)*s_ET_ow*(1/24)))*1,".")</f>
        <v>3.3376514516497751</v>
      </c>
      <c r="L3" s="78">
        <f>IFERROR((s_DL/(up_Rad_Spec!BB3*s_GSF_s*s_Fam*s_Foffset*Fsurf!C3*s_EF_ow*(1/365)*s_ET_ow*(1/24)))*1,".")</f>
        <v>3.3376514516497751</v>
      </c>
      <c r="M3" s="78">
        <f>IFERROR((s_DL/(up_Rad_Spec!AY3*s_GSF_s*s_Fam*s_Foffset*Fsurf!C3*s_EF_ow*(1/365)*s_ET_ow*(1/24)))*1,".")</f>
        <v>3.3376514516497751</v>
      </c>
      <c r="N3" s="78">
        <f>IFERROR((s_DL/(up_Rad_Spec!AV3*s_GSF_s*s_Fam*s_Foffset*acf!D3*s_ET_ow*(1/24)*s_EF_ow*(1/365)))*1,".")</f>
        <v>4.159577922077923</v>
      </c>
      <c r="O3" s="78">
        <f>IFERROR((s_DL/(up_Rad_Spec!AZ3*s_GSF_s*s_Fam*s_Foffset*acf!E3*s_ET_ow*(1/24)*s_EF_ow*(1/365)))*1,".")</f>
        <v>4.2770990806945877</v>
      </c>
      <c r="P3" s="78">
        <f>IFERROR((s_DL/(up_Rad_Spec!BA3*s_GSF_s*s_Fam*s_Foffset*acf!F3*s_ET_ow*(1/24)*s_EF_ow*(1/365)))*1,".")</f>
        <v>4.4217980914113522</v>
      </c>
      <c r="Q3" s="78">
        <f>IFERROR((s_DL/(up_Rad_Spec!BB3*s_GSF_s*s_Fam*s_Foffset*acf!G3*s_ET_ow*(1/24)*s_EF_ow*(1/365)))*1,".")</f>
        <v>4.5580656631504066</v>
      </c>
      <c r="R3" s="78">
        <f>IFERROR((s_DL/(up_Rad_Spec!AY3*s_GSF_s*s_Fam*s_Foffset*acf!C3*s_ET_ow*(1/24)*s_EF_ow*(1/365)))*1,".")</f>
        <v>4.0391105297580143</v>
      </c>
    </row>
    <row r="4" spans="1:18">
      <c r="A4" s="75" t="s">
        <v>11</v>
      </c>
      <c r="B4" s="76" t="s">
        <v>8</v>
      </c>
      <c r="C4" s="78">
        <f>IFERROR((s_DL/(k_decay*up_Rad_Spec!V4*s_IFD_ow*s_EF_ow))*1,".")</f>
        <v>3.0499657036180126E-5</v>
      </c>
      <c r="D4" s="78">
        <f>IFERROR((s_DL/(k_decay*up_Rad_Spec!AN4*s_IRA_ow*(1/s_PEFm_ui)*s_SLF*s_ET_ow*s_EF_ow))*1,".")</f>
        <v>1.0734641249910248E-6</v>
      </c>
      <c r="E4" s="78">
        <f>IFERROR((s_DL/(k_decay*up_Rad_Spec!AN4*s_IRA_ow*(1/s_PEF)*s_SLF*s_ET_ow*s_EF_ow))*1,".")</f>
        <v>3.8235142431006176E-4</v>
      </c>
      <c r="F4" s="78">
        <f>IFERROR((s_DL/(k_decay*up_Rad_Spec!AY4*s_GSF_s*s_Fam*s_Foffset*acf!C4*s_ET_ow*(1/24)*s_EF_ow*(1/365)))*1,".")</f>
        <v>4.9226172551707723</v>
      </c>
      <c r="G4" s="78">
        <f t="shared" si="0"/>
        <v>2.8246311855950999E-5</v>
      </c>
      <c r="H4" s="78">
        <f t="shared" si="1"/>
        <v>1.0369668740978123E-6</v>
      </c>
      <c r="I4" s="86">
        <f>IFERROR((s_DL/(up_Rad_Spec!AV4*s_GSF_s*s_Fam*s_Foffset*Fsurf!C4*s_EF_ow*(1/365)*s_ET_ow*(1/24)))*1,".")</f>
        <v>3.9580697632387492</v>
      </c>
      <c r="J4" s="78">
        <f>IFERROR((s_DL/(up_Rad_Spec!AZ4*s_GSF_s*s_Fam*s_Foffset*Fsurf!C4*s_EF_ow*(1/365)*s_ET_ow*(1/24)))*1,".")</f>
        <v>3.9580697632387492</v>
      </c>
      <c r="K4" s="78">
        <f>IFERROR((s_DL/(up_Rad_Spec!BA4*s_GSF_s*s_Fam*s_Foffset*Fsurf!C4*s_EF_ow*(1/365)*s_ET_ow*(1/24)))*1,".")</f>
        <v>3.9580697632387492</v>
      </c>
      <c r="L4" s="78">
        <f>IFERROR((s_DL/(up_Rad_Spec!BB4*s_GSF_s*s_Fam*s_Foffset*Fsurf!C4*s_EF_ow*(1/365)*s_ET_ow*(1/24)))*1,".")</f>
        <v>3.9580697632387492</v>
      </c>
      <c r="M4" s="78">
        <f>IFERROR((s_DL/(up_Rad_Spec!AY4*s_GSF_s*s_Fam*s_Foffset*Fsurf!C4*s_EF_ow*(1/365)*s_ET_ow*(1/24)))*1,".")</f>
        <v>3.9580697632387492</v>
      </c>
      <c r="N4" s="78">
        <f>IFERROR((s_DL/(up_Rad_Spec!AV4*s_GSF_s*s_Fam*s_Foffset*acf!D4*s_ET_ow*(1/24)*s_EF_ow*(1/365)))*1,".")</f>
        <v>4.6454545454545473</v>
      </c>
      <c r="O4" s="78">
        <f>IFERROR((s_DL/(up_Rad_Spec!AZ4*s_GSF_s*s_Fam*s_Foffset*acf!E4*s_ET_ow*(1/24)*s_EF_ow*(1/365)))*1,".")</f>
        <v>4.3800000000000008</v>
      </c>
      <c r="P4" s="78">
        <f>IFERROR((s_DL/(up_Rad_Spec!BA4*s_GSF_s*s_Fam*s_Foffset*acf!F4*s_ET_ow*(1/24)*s_EF_ow*(1/365)))*1,".")</f>
        <v>4.3626877470355723</v>
      </c>
      <c r="Q4" s="78">
        <f>IFERROR((s_DL/(up_Rad_Spec!BB4*s_GSF_s*s_Fam*s_Foffset*acf!G4*s_ET_ow*(1/24)*s_EF_ow*(1/365)))*1,".")</f>
        <v>4.4306543697848051</v>
      </c>
      <c r="R4" s="78">
        <f>IFERROR((s_DL/(up_Rad_Spec!AY4*s_GSF_s*s_Fam*s_Foffset*acf!C4*s_ET_ow*(1/24)*s_EF_ow*(1/365)))*1,".")</f>
        <v>4.3555163283318619</v>
      </c>
    </row>
    <row r="5" spans="1:18">
      <c r="A5" s="75" t="s">
        <v>12</v>
      </c>
      <c r="B5" s="85" t="s">
        <v>8</v>
      </c>
      <c r="C5" s="78">
        <f>IFERROR((s_DL/(k_decay*up_Rad_Spec!V5*s_IFD_ow*s_EF_ow))*1,".")</f>
        <v>3.0499657036180126E-5</v>
      </c>
      <c r="D5" s="78">
        <f>IFERROR((s_DL/(k_decay*up_Rad_Spec!AN5*s_IRA_ow*(1/s_PEFm_ui)*s_SLF*s_ET_ow*s_EF_ow))*1,".")</f>
        <v>1.0734641249910248E-6</v>
      </c>
      <c r="E5" s="78">
        <f>IFERROR((s_DL/(k_decay*up_Rad_Spec!AN5*s_IRA_ow*(1/s_PEF)*s_SLF*s_ET_ow*s_EF_ow))*1,".")</f>
        <v>3.8235142431006176E-4</v>
      </c>
      <c r="F5" s="78">
        <f>IFERROR((s_DL/(k_decay*up_Rad_Spec!AY5*s_GSF_s*s_Fam*s_Foffset*acf!C5*s_ET_ow*(1/24)*s_EF_ow*(1/365)))*1,".")</f>
        <v>5.0002916891774145</v>
      </c>
      <c r="G5" s="78">
        <f t="shared" si="0"/>
        <v>2.8246314373687212E-5</v>
      </c>
      <c r="H5" s="78">
        <f t="shared" si="1"/>
        <v>1.0369668774910669E-6</v>
      </c>
      <c r="I5" s="86">
        <f>IFERROR((s_DL/(up_Rad_Spec!AV5*s_GSF_s*s_Fam*s_Foffset*Fsurf!C5*s_EF_ow*(1/365)*s_ET_ow*(1/24)))*1,".")</f>
        <v>3.3292794162359387</v>
      </c>
      <c r="J5" s="78">
        <f>IFERROR((s_DL/(up_Rad_Spec!AZ5*s_GSF_s*s_Fam*s_Foffset*Fsurf!C5*s_EF_ow*(1/365)*s_ET_ow*(1/24)))*1,".")</f>
        <v>3.3292794162359387</v>
      </c>
      <c r="K5" s="78">
        <f>IFERROR((s_DL/(up_Rad_Spec!BA5*s_GSF_s*s_Fam*s_Foffset*Fsurf!C5*s_EF_ow*(1/365)*s_ET_ow*(1/24)))*1,".")</f>
        <v>3.3292794162359387</v>
      </c>
      <c r="L5" s="78">
        <f>IFERROR((s_DL/(up_Rad_Spec!BB5*s_GSF_s*s_Fam*s_Foffset*Fsurf!C5*s_EF_ow*(1/365)*s_ET_ow*(1/24)))*1,".")</f>
        <v>3.3292794162359387</v>
      </c>
      <c r="M5" s="78">
        <f>IFERROR((s_DL/(up_Rad_Spec!AY5*s_GSF_s*s_Fam*s_Foffset*Fsurf!C5*s_EF_ow*(1/365)*s_ET_ow*(1/24)))*1,".")</f>
        <v>3.3292794162359387</v>
      </c>
      <c r="N5" s="78">
        <f>IFERROR((s_DL/(up_Rad_Spec!AV5*s_GSF_s*s_Fam*s_Foffset*acf!D5*s_ET_ow*(1/24)*s_EF_ow*(1/365)))*1,".")</f>
        <v>4.4242424242424239</v>
      </c>
      <c r="O5" s="78">
        <f>IFERROR((s_DL/(up_Rad_Spec!AZ5*s_GSF_s*s_Fam*s_Foffset*acf!E5*s_ET_ow*(1/24)*s_EF_ow*(1/365)))*1,".")</f>
        <v>4.4242424242424239</v>
      </c>
      <c r="P5" s="78">
        <f>IFERROR((s_DL/(up_Rad_Spec!BA5*s_GSF_s*s_Fam*s_Foffset*acf!F5*s_ET_ow*(1/24)*s_EF_ow*(1/365)))*1,".")</f>
        <v>4.4242424242424239</v>
      </c>
      <c r="Q5" s="78">
        <f>IFERROR((s_DL/(up_Rad_Spec!BB5*s_GSF_s*s_Fam*s_Foffset*acf!G5*s_ET_ow*(1/24)*s_EF_ow*(1/365)))*1,".")</f>
        <v>4.4242424242424239</v>
      </c>
      <c r="R5" s="78">
        <f>IFERROR((s_DL/(up_Rad_Spec!AY5*s_GSF_s*s_Fam*s_Foffset*acf!C5*s_ET_ow*(1/24)*s_EF_ow*(1/365)))*1,".")</f>
        <v>4.4242424242424239</v>
      </c>
    </row>
    <row r="6" spans="1:18">
      <c r="A6" s="75" t="s">
        <v>13</v>
      </c>
      <c r="B6" s="76" t="s">
        <v>8</v>
      </c>
      <c r="C6" s="78">
        <f>IFERROR((s_DL/(k_decay*up_Rad_Spec!V6*s_IFD_ow*s_EF_ow))*1,".")</f>
        <v>3.0499657036180126E-5</v>
      </c>
      <c r="D6" s="78">
        <f>IFERROR((s_DL/(k_decay*up_Rad_Spec!AN6*s_IRA_ow*(1/s_PEFm_ui)*s_SLF*s_ET_ow*s_EF_ow))*1,".")</f>
        <v>1.0734641249910248E-6</v>
      </c>
      <c r="E6" s="78">
        <f>IFERROR((s_DL/(k_decay*up_Rad_Spec!AN6*s_IRA_ow*(1/s_PEF)*s_SLF*s_ET_ow*s_EF_ow))*1,".")</f>
        <v>3.8235142431006176E-4</v>
      </c>
      <c r="F6" s="78">
        <f>IFERROR((s_DL/(k_decay*up_Rad_Spec!AY6*s_GSF_s*s_Fam*s_Foffset*acf!C6*s_ET_ow*(1/24)*s_EF_ow*(1/365)))*1,".")</f>
        <v>5.077219253626299</v>
      </c>
      <c r="G6" s="78">
        <f t="shared" si="0"/>
        <v>2.824631679128661E-5</v>
      </c>
      <c r="H6" s="78">
        <f t="shared" si="1"/>
        <v>1.0369668807493628E-6</v>
      </c>
      <c r="I6" s="86">
        <f>IFERROR((s_DL/(up_Rad_Spec!AV6*s_GSF_s*s_Fam*s_Foffset*Fsurf!C6*s_EF_ow*(1/365)*s_ET_ow*(1/24)))*1,".")</f>
        <v>4.0424550069220118</v>
      </c>
      <c r="J6" s="78">
        <f>IFERROR((s_DL/(up_Rad_Spec!AZ6*s_GSF_s*s_Fam*s_Foffset*Fsurf!C6*s_EF_ow*(1/365)*s_ET_ow*(1/24)))*1,".")</f>
        <v>4.0424550069220118</v>
      </c>
      <c r="K6" s="78">
        <f>IFERROR((s_DL/(up_Rad_Spec!BA6*s_GSF_s*s_Fam*s_Foffset*Fsurf!C6*s_EF_ow*(1/365)*s_ET_ow*(1/24)))*1,".")</f>
        <v>4.0424550069220118</v>
      </c>
      <c r="L6" s="78">
        <f>IFERROR((s_DL/(up_Rad_Spec!BB6*s_GSF_s*s_Fam*s_Foffset*Fsurf!C6*s_EF_ow*(1/365)*s_ET_ow*(1/24)))*1,".")</f>
        <v>4.0424550069220118</v>
      </c>
      <c r="M6" s="78">
        <f>IFERROR((s_DL/(up_Rad_Spec!AY6*s_GSF_s*s_Fam*s_Foffset*Fsurf!C6*s_EF_ow*(1/365)*s_ET_ow*(1/24)))*1,".")</f>
        <v>4.0424550069220118</v>
      </c>
      <c r="N6" s="78">
        <f>IFERROR((s_DL/(up_Rad_Spec!AV6*s_GSF_s*s_Fam*s_Foffset*acf!D6*s_ET_ow*(1/24)*s_EF_ow*(1/365)))*1,".")</f>
        <v>4.3507897507897475</v>
      </c>
      <c r="O6" s="78">
        <f>IFERROR((s_DL/(up_Rad_Spec!AZ6*s_GSF_s*s_Fam*s_Foffset*acf!E6*s_ET_ow*(1/24)*s_EF_ow*(1/365)))*1,".")</f>
        <v>4.2592032686414711</v>
      </c>
      <c r="P6" s="78">
        <f>IFERROR((s_DL/(up_Rad_Spec!BA6*s_GSF_s*s_Fam*s_Foffset*acf!F6*s_ET_ow*(1/24)*s_EF_ow*(1/365)))*1,".")</f>
        <v>4.3397344228804915</v>
      </c>
      <c r="Q6" s="78">
        <f>IFERROR((s_DL/(up_Rad_Spec!BB6*s_GSF_s*s_Fam*s_Foffset*acf!G6*s_ET_ow*(1/24)*s_EF_ow*(1/365)))*1,".")</f>
        <v>4.1676363636363627</v>
      </c>
      <c r="R6" s="78">
        <f>IFERROR((s_DL/(up_Rad_Spec!AY6*s_GSF_s*s_Fam*s_Foffset*acf!C6*s_ET_ow*(1/24)*s_EF_ow*(1/365)))*1,".")</f>
        <v>4.4923076923076941</v>
      </c>
    </row>
    <row r="7" spans="1:18">
      <c r="A7" s="75" t="s">
        <v>14</v>
      </c>
      <c r="B7" s="85" t="s">
        <v>8</v>
      </c>
      <c r="C7" s="78">
        <f>IFERROR((s_DL/(k_decay*up_Rad_Spec!V7*s_IFD_ow*s_EF_ow))*1,".")</f>
        <v>3.0499657036180126E-5</v>
      </c>
      <c r="D7" s="78">
        <f>IFERROR((s_DL/(k_decay*up_Rad_Spec!AN7*s_IRA_ow*(1/s_PEFm_ui)*s_SLF*s_ET_ow*s_EF_ow))*1,".")</f>
        <v>1.0734641249910248E-6</v>
      </c>
      <c r="E7" s="78">
        <f>IFERROR((s_DL/(k_decay*up_Rad_Spec!AN7*s_IRA_ow*(1/s_PEF)*s_SLF*s_ET_ow*s_EF_ow))*1,".")</f>
        <v>3.8235142431006176E-4</v>
      </c>
      <c r="F7" s="78">
        <f>IFERROR((s_DL/(k_decay*up_Rad_Spec!AY7*s_GSF_s*s_Fam*s_Foffset*acf!C7*s_ET_ow*(1/24)*s_EF_ow*(1/365)))*1,".")</f>
        <v>4.9454756572907073</v>
      </c>
      <c r="G7" s="78">
        <f t="shared" si="0"/>
        <v>2.824631260509489E-5</v>
      </c>
      <c r="H7" s="78">
        <f t="shared" si="1"/>
        <v>1.0369668751074639E-6</v>
      </c>
      <c r="I7" s="86">
        <f>IFERROR((s_DL/(up_Rad_Spec!AV7*s_GSF_s*s_Fam*s_Foffset*Fsurf!C7*s_EF_ow*(1/365)*s_ET_ow*(1/24)))*1,".")</f>
        <v>3.7143826322930797</v>
      </c>
      <c r="J7" s="78">
        <f>IFERROR((s_DL/(up_Rad_Spec!AZ7*s_GSF_s*s_Fam*s_Foffset*Fsurf!C7*s_EF_ow*(1/365)*s_ET_ow*(1/24)))*1,".")</f>
        <v>3.7143826322930797</v>
      </c>
      <c r="K7" s="78">
        <f>IFERROR((s_DL/(up_Rad_Spec!BA7*s_GSF_s*s_Fam*s_Foffset*Fsurf!C7*s_EF_ow*(1/365)*s_ET_ow*(1/24)))*1,".")</f>
        <v>3.7143826322930797</v>
      </c>
      <c r="L7" s="78">
        <f>IFERROR((s_DL/(up_Rad_Spec!BB7*s_GSF_s*s_Fam*s_Foffset*Fsurf!C7*s_EF_ow*(1/365)*s_ET_ow*(1/24)))*1,".")</f>
        <v>3.7143826322930797</v>
      </c>
      <c r="M7" s="78">
        <f>IFERROR((s_DL/(up_Rad_Spec!AY7*s_GSF_s*s_Fam*s_Foffset*Fsurf!C7*s_EF_ow*(1/365)*s_ET_ow*(1/24)))*1,".")</f>
        <v>3.7143826322930797</v>
      </c>
      <c r="N7" s="78">
        <f>IFERROR((s_DL/(up_Rad_Spec!AV7*s_GSF_s*s_Fam*s_Foffset*acf!D7*s_ET_ow*(1/24)*s_EF_ow*(1/365)))*1,".")</f>
        <v>4.5921698739216961</v>
      </c>
      <c r="O7" s="78">
        <f>IFERROR((s_DL/(up_Rad_Spec!AZ7*s_GSF_s*s_Fam*s_Foffset*acf!E7*s_ET_ow*(1/24)*s_EF_ow*(1/365)))*1,".")</f>
        <v>4.3833460656990093</v>
      </c>
      <c r="P7" s="78">
        <f>IFERROR((s_DL/(up_Rad_Spec!BA7*s_GSF_s*s_Fam*s_Foffset*acf!F7*s_ET_ow*(1/24)*s_EF_ow*(1/365)))*1,".")</f>
        <v>4.2818181818181831</v>
      </c>
      <c r="Q7" s="78">
        <f>IFERROR((s_DL/(up_Rad_Spec!BB7*s_GSF_s*s_Fam*s_Foffset*acf!G7*s_ET_ow*(1/24)*s_EF_ow*(1/365)))*1,".")</f>
        <v>4.5543003851091122</v>
      </c>
      <c r="R7" s="78">
        <f>IFERROR((s_DL/(up_Rad_Spec!AY7*s_GSF_s*s_Fam*s_Foffset*acf!C7*s_ET_ow*(1/24)*s_EF_ow*(1/365)))*1,".")</f>
        <v>4.3757413709285364</v>
      </c>
    </row>
    <row r="8" spans="1:18">
      <c r="A8" s="75" t="s">
        <v>15</v>
      </c>
      <c r="B8" s="76" t="s">
        <v>8</v>
      </c>
      <c r="C8" s="78">
        <f>IFERROR((s_DL/(k_decay*up_Rad_Spec!V8*s_IFD_ow*s_EF_ow))*1,".")</f>
        <v>3.0499657036180126E-5</v>
      </c>
      <c r="D8" s="78">
        <f>IFERROR((s_DL/(k_decay*up_Rad_Spec!AN8*s_IRA_ow*(1/s_PEFm_ui)*s_SLF*s_ET_ow*s_EF_ow))*1,".")</f>
        <v>1.0734641249910248E-6</v>
      </c>
      <c r="E8" s="78">
        <f>IFERROR((s_DL/(k_decay*up_Rad_Spec!AN8*s_IRA_ow*(1/s_PEF)*s_SLF*s_ET_ow*s_EF_ow))*1,".")</f>
        <v>3.8235142431006176E-4</v>
      </c>
      <c r="F8" s="78">
        <f>IFERROR((s_DL/(k_decay*up_Rad_Spec!AY8*s_GSF_s*s_Fam*s_Foffset*acf!C8*s_ET_ow*(1/24)*s_EF_ow*(1/365)))*1,".")</f>
        <v>5.074121499353188</v>
      </c>
      <c r="G8" s="78">
        <f t="shared" si="0"/>
        <v>2.824631669535012E-5</v>
      </c>
      <c r="H8" s="78">
        <f t="shared" si="1"/>
        <v>1.0369668806200653E-6</v>
      </c>
      <c r="I8" s="86">
        <f>IFERROR((s_DL/(up_Rad_Spec!AV8*s_GSF_s*s_Fam*s_Foffset*Fsurf!C8*s_EF_ow*(1/365)*s_ET_ow*(1/24)))*1,".")</f>
        <v>3.9463014686007747</v>
      </c>
      <c r="J8" s="78">
        <f>IFERROR((s_DL/(up_Rad_Spec!AZ8*s_GSF_s*s_Fam*s_Foffset*Fsurf!C8*s_EF_ow*(1/365)*s_ET_ow*(1/24)))*1,".")</f>
        <v>3.9463014686007747</v>
      </c>
      <c r="K8" s="78">
        <f>IFERROR((s_DL/(up_Rad_Spec!BA8*s_GSF_s*s_Fam*s_Foffset*Fsurf!C8*s_EF_ow*(1/365)*s_ET_ow*(1/24)))*1,".")</f>
        <v>3.9463014686007747</v>
      </c>
      <c r="L8" s="78">
        <f>IFERROR((s_DL/(up_Rad_Spec!BB8*s_GSF_s*s_Fam*s_Foffset*Fsurf!C8*s_EF_ow*(1/365)*s_ET_ow*(1/24)))*1,".")</f>
        <v>3.9463014686007747</v>
      </c>
      <c r="M8" s="78">
        <f>IFERROR((s_DL/(up_Rad_Spec!AY8*s_GSF_s*s_Fam*s_Foffset*Fsurf!C8*s_EF_ow*(1/365)*s_ET_ow*(1/24)))*1,".")</f>
        <v>3.9463014686007747</v>
      </c>
      <c r="N8" s="78">
        <f>IFERROR((s_DL/(up_Rad_Spec!AV8*s_GSF_s*s_Fam*s_Foffset*acf!D8*s_ET_ow*(1/24)*s_EF_ow*(1/365)))*1,".")</f>
        <v>4.0918131592164766</v>
      </c>
      <c r="O8" s="78">
        <f>IFERROR((s_DL/(up_Rad_Spec!AZ8*s_GSF_s*s_Fam*s_Foffset*acf!E8*s_ET_ow*(1/24)*s_EF_ow*(1/365)))*1,".")</f>
        <v>4.2402729116725064</v>
      </c>
      <c r="P8" s="78">
        <f>IFERROR((s_DL/(up_Rad_Spec!BA8*s_GSF_s*s_Fam*s_Foffset*acf!F8*s_ET_ow*(1/24)*s_EF_ow*(1/365)))*1,".")</f>
        <v>4.2445777572681127</v>
      </c>
      <c r="Q8" s="78">
        <f>IFERROR((s_DL/(up_Rad_Spec!BB8*s_GSF_s*s_Fam*s_Foffset*acf!G8*s_ET_ow*(1/24)*s_EF_ow*(1/365)))*1,".")</f>
        <v>4.4591339260108986</v>
      </c>
      <c r="R8" s="78">
        <f>IFERROR((s_DL/(up_Rad_Spec!AY8*s_GSF_s*s_Fam*s_Foffset*acf!C8*s_ET_ow*(1/24)*s_EF_ow*(1/365)))*1,".")</f>
        <v>4.4895668090298964</v>
      </c>
    </row>
    <row r="9" spans="1:18">
      <c r="A9" s="75" t="s">
        <v>16</v>
      </c>
      <c r="B9" s="85" t="s">
        <v>8</v>
      </c>
      <c r="C9" s="78">
        <f>IFERROR((s_DL/(k_decay*up_Rad_Spec!V9*s_IFD_ow*s_EF_ow))*1,".")</f>
        <v>3.0499657036180126E-5</v>
      </c>
      <c r="D9" s="78">
        <f>IFERROR((s_DL/(k_decay*up_Rad_Spec!AN9*s_IRA_ow*(1/s_PEFm_ui)*s_SLF*s_ET_ow*s_EF_ow))*1,".")</f>
        <v>1.0734641249910248E-6</v>
      </c>
      <c r="E9" s="78">
        <f>IFERROR((s_DL/(k_decay*up_Rad_Spec!AN9*s_IRA_ow*(1/s_PEF)*s_SLF*s_ET_ow*s_EF_ow))*1,".")</f>
        <v>3.8235142431006176E-4</v>
      </c>
      <c r="F9" s="78">
        <f>IFERROR((s_DL/(k_decay*up_Rad_Spec!AY9*s_GSF_s*s_Fam*s_Foffset*acf!C9*s_ET_ow*(1/24)*s_EF_ow*(1/365)))*1,".")</f>
        <v>5.1974862910041306</v>
      </c>
      <c r="G9" s="78">
        <f t="shared" si="0"/>
        <v>2.8246320427514126E-5</v>
      </c>
      <c r="H9" s="78">
        <f t="shared" si="1"/>
        <v>1.0369668856500514E-6</v>
      </c>
      <c r="I9" s="86">
        <f>IFERROR((s_DL/(up_Rad_Spec!AV9*s_GSF_s*s_Fam*s_Foffset*Fsurf!C9*s_EF_ow*(1/365)*s_ET_ow*(1/24)))*1,".")</f>
        <v>4.2135642135642133</v>
      </c>
      <c r="J9" s="78">
        <f>IFERROR((s_DL/(up_Rad_Spec!AZ9*s_GSF_s*s_Fam*s_Foffset*Fsurf!C9*s_EF_ow*(1/365)*s_ET_ow*(1/24)))*1,".")</f>
        <v>4.2135642135642133</v>
      </c>
      <c r="K9" s="78">
        <f>IFERROR((s_DL/(up_Rad_Spec!BA9*s_GSF_s*s_Fam*s_Foffset*Fsurf!C9*s_EF_ow*(1/365)*s_ET_ow*(1/24)))*1,".")</f>
        <v>4.2135642135642133</v>
      </c>
      <c r="L9" s="78">
        <f>IFERROR((s_DL/(up_Rad_Spec!BB9*s_GSF_s*s_Fam*s_Foffset*Fsurf!C9*s_EF_ow*(1/365)*s_ET_ow*(1/24)))*1,".")</f>
        <v>4.2135642135642133</v>
      </c>
      <c r="M9" s="78">
        <f>IFERROR((s_DL/(up_Rad_Spec!AY9*s_GSF_s*s_Fam*s_Foffset*Fsurf!C9*s_EF_ow*(1/365)*s_ET_ow*(1/24)))*1,".")</f>
        <v>4.2135642135642133</v>
      </c>
      <c r="N9" s="78">
        <f>IFERROR((s_DL/(up_Rad_Spec!AV9*s_GSF_s*s_Fam*s_Foffset*acf!D9*s_ET_ow*(1/24)*s_EF_ow*(1/365)))*1,".")</f>
        <v>4.2253544620517101</v>
      </c>
      <c r="O9" s="78">
        <f>IFERROR((s_DL/(up_Rad_Spec!AZ9*s_GSF_s*s_Fam*s_Foffset*acf!E9*s_ET_ow*(1/24)*s_EF_ow*(1/365)))*1,".")</f>
        <v>4.2605454545454577</v>
      </c>
      <c r="P9" s="78">
        <f>IFERROR((s_DL/(up_Rad_Spec!BA9*s_GSF_s*s_Fam*s_Foffset*acf!F9*s_ET_ow*(1/24)*s_EF_ow*(1/365)))*1,".")</f>
        <v>4.2156606851549796</v>
      </c>
      <c r="Q9" s="78">
        <f>IFERROR((s_DL/(up_Rad_Spec!BB9*s_GSF_s*s_Fam*s_Foffset*acf!G9*s_ET_ow*(1/24)*s_EF_ow*(1/365)))*1,".")</f>
        <v>4.2472727272727271</v>
      </c>
      <c r="R9" s="78">
        <f>IFERROR((s_DL/(up_Rad_Spec!AY9*s_GSF_s*s_Fam*s_Foffset*acf!C9*s_ET_ow*(1/24)*s_EF_ow*(1/365)))*1,".")</f>
        <v>4.598719590268888</v>
      </c>
    </row>
    <row r="10" spans="1:18">
      <c r="A10" s="82" t="s">
        <v>17</v>
      </c>
      <c r="B10" s="76" t="s">
        <v>10</v>
      </c>
      <c r="C10" s="78">
        <f>IFERROR((s_DL/(k_decay*up_Rad_Spec!V10*s_IFD_ow*s_EF_ow))*1,".")</f>
        <v>3.0499657036180126E-5</v>
      </c>
      <c r="D10" s="78">
        <f>IFERROR((s_DL/(k_decay*up_Rad_Spec!AN10*s_IRA_ow*(1/s_PEFm_ui)*s_SLF*s_ET_ow*s_EF_ow))*1,".")</f>
        <v>1.0734641249910248E-6</v>
      </c>
      <c r="E10" s="78">
        <f>IFERROR((s_DL/(k_decay*up_Rad_Spec!AN10*s_IRA_ow*(1/s_PEF)*s_SLF*s_ET_ow*s_EF_ow))*1,".")</f>
        <v>3.8235142431006176E-4</v>
      </c>
      <c r="F10" s="78">
        <f>IFERROR((s_DL/(k_decay*up_Rad_Spec!AY10*s_GSF_s*s_Fam*s_Foffset*acf!C10*s_ET_ow*(1/24)*s_EF_ow*(1/365)))*1,".")</f>
        <v>4.971494197773775</v>
      </c>
      <c r="G10" s="78">
        <f t="shared" si="0"/>
        <v>2.8246313449423413E-5</v>
      </c>
      <c r="H10" s="78">
        <f t="shared" si="1"/>
        <v>1.0369668762453995E-6</v>
      </c>
      <c r="I10" s="86">
        <f>IFERROR((s_DL/(up_Rad_Spec!AV10*s_GSF_s*s_Fam*s_Foffset*Fsurf!C10*s_EF_ow*(1/365)*s_ET_ow*(1/24)))*1,".")</f>
        <v>3.7143826322930797</v>
      </c>
      <c r="J10" s="78">
        <f>IFERROR((s_DL/(up_Rad_Spec!AZ10*s_GSF_s*s_Fam*s_Foffset*Fsurf!C10*s_EF_ow*(1/365)*s_ET_ow*(1/24)))*1,".")</f>
        <v>3.7143826322930797</v>
      </c>
      <c r="K10" s="78">
        <f>IFERROR((s_DL/(up_Rad_Spec!BA10*s_GSF_s*s_Fam*s_Foffset*Fsurf!C10*s_EF_ow*(1/365)*s_ET_ow*(1/24)))*1,".")</f>
        <v>3.7143826322930797</v>
      </c>
      <c r="L10" s="78">
        <f>IFERROR((s_DL/(up_Rad_Spec!BB10*s_GSF_s*s_Fam*s_Foffset*Fsurf!C10*s_EF_ow*(1/365)*s_ET_ow*(1/24)))*1,".")</f>
        <v>3.7143826322930797</v>
      </c>
      <c r="M10" s="78">
        <f>IFERROR((s_DL/(up_Rad_Spec!AY10*s_GSF_s*s_Fam*s_Foffset*Fsurf!C10*s_EF_ow*(1/365)*s_ET_ow*(1/24)))*1,".")</f>
        <v>3.7143826322930797</v>
      </c>
      <c r="N10" s="78">
        <f>IFERROR((s_DL/(up_Rad_Spec!AV10*s_GSF_s*s_Fam*s_Foffset*acf!D10*s_ET_ow*(1/24)*s_EF_ow*(1/365)))*1,".")</f>
        <v>4.6644155844155835</v>
      </c>
      <c r="O10" s="78">
        <f>IFERROR((s_DL/(up_Rad_Spec!AZ10*s_GSF_s*s_Fam*s_Foffset*acf!E10*s_ET_ow*(1/24)*s_EF_ow*(1/365)))*1,".")</f>
        <v>4.3610389610389593</v>
      </c>
      <c r="P10" s="78">
        <f>IFERROR((s_DL/(up_Rad_Spec!BA10*s_GSF_s*s_Fam*s_Foffset*acf!F10*s_ET_ow*(1/24)*s_EF_ow*(1/365)))*1,".")</f>
        <v>4.2908855697988955</v>
      </c>
      <c r="Q10" s="78">
        <f>IFERROR((s_DL/(up_Rad_Spec!BB10*s_GSF_s*s_Fam*s_Foffset*acf!G10*s_ET_ow*(1/24)*s_EF_ow*(1/365)))*1,".")</f>
        <v>4.5575027382256286</v>
      </c>
      <c r="R10" s="78">
        <f>IFERROR((s_DL/(up_Rad_Spec!AY10*s_GSF_s*s_Fam*s_Foffset*acf!C10*s_ET_ow*(1/24)*s_EF_ow*(1/365)))*1,".")</f>
        <v>4.3987624940504526</v>
      </c>
    </row>
    <row r="11" spans="1:18">
      <c r="A11" s="75" t="s">
        <v>18</v>
      </c>
      <c r="B11" s="76" t="s">
        <v>8</v>
      </c>
      <c r="C11" s="78">
        <f>IFERROR((s_DL/(k_decay*up_Rad_Spec!V11*s_IFD_ow*s_EF_ow))*1,".")</f>
        <v>3.0499657036180126E-5</v>
      </c>
      <c r="D11" s="78">
        <f>IFERROR((s_DL/(k_decay*up_Rad_Spec!AN11*s_IRA_ow*(1/s_PEFm_ui)*s_SLF*s_ET_ow*s_EF_ow))*1,".")</f>
        <v>1.0734641249910248E-6</v>
      </c>
      <c r="E11" s="78">
        <f>IFERROR((s_DL/(k_decay*up_Rad_Spec!AN11*s_IRA_ow*(1/s_PEF)*s_SLF*s_ET_ow*s_EF_ow))*1,".")</f>
        <v>3.8235142431006176E-4</v>
      </c>
      <c r="F11" s="78">
        <f>IFERROR((s_DL/(k_decay*up_Rad_Spec!AY11*s_GSF_s*s_Fam*s_Foffset*acf!C11*s_ET_ow*(1/24)*s_EF_ow*(1/365)))*1,".")</f>
        <v>4.8518455296549599</v>
      </c>
      <c r="G11" s="78">
        <f t="shared" si="0"/>
        <v>2.8246309491772779E-5</v>
      </c>
      <c r="H11" s="78">
        <f t="shared" si="1"/>
        <v>1.0369668709115134E-6</v>
      </c>
      <c r="I11" s="86">
        <f>IFERROR((s_DL/(up_Rad_Spec!AV11*s_GSF_s*s_Fam*s_Foffset*Fsurf!C11*s_EF_ow*(1/365)*s_ET_ow*(1/24)))*1,".")</f>
        <v>3.7423103212576896</v>
      </c>
      <c r="J11" s="78">
        <f>IFERROR((s_DL/(up_Rad_Spec!AZ11*s_GSF_s*s_Fam*s_Foffset*Fsurf!C11*s_EF_ow*(1/365)*s_ET_ow*(1/24)))*1,".")</f>
        <v>3.7423103212576896</v>
      </c>
      <c r="K11" s="78">
        <f>IFERROR((s_DL/(up_Rad_Spec!BA11*s_GSF_s*s_Fam*s_Foffset*Fsurf!C11*s_EF_ow*(1/365)*s_ET_ow*(1/24)))*1,".")</f>
        <v>3.7423103212576896</v>
      </c>
      <c r="L11" s="78">
        <f>IFERROR((s_DL/(up_Rad_Spec!BB11*s_GSF_s*s_Fam*s_Foffset*Fsurf!C11*s_EF_ow*(1/365)*s_ET_ow*(1/24)))*1,".")</f>
        <v>3.7423103212576896</v>
      </c>
      <c r="M11" s="78">
        <f>IFERROR((s_DL/(up_Rad_Spec!AY11*s_GSF_s*s_Fam*s_Foffset*Fsurf!C11*s_EF_ow*(1/365)*s_ET_ow*(1/24)))*1,".")</f>
        <v>3.7423103212576896</v>
      </c>
      <c r="N11" s="78">
        <f>IFERROR((s_DL/(up_Rad_Spec!AV11*s_GSF_s*s_Fam*s_Foffset*acf!D11*s_ET_ow*(1/24)*s_EF_ow*(1/365)))*1,".")</f>
        <v>4.835064935064934</v>
      </c>
      <c r="O11" s="78">
        <f>IFERROR((s_DL/(up_Rad_Spec!AZ11*s_GSF_s*s_Fam*s_Foffset*acf!E11*s_ET_ow*(1/24)*s_EF_ow*(1/365)))*1,".")</f>
        <v>4.470813397129187</v>
      </c>
      <c r="P11" s="78">
        <f>IFERROR((s_DL/(up_Rad_Spec!BA11*s_GSF_s*s_Fam*s_Foffset*acf!F11*s_ET_ow*(1/24)*s_EF_ow*(1/365)))*1,".")</f>
        <v>4.382864617396991</v>
      </c>
      <c r="Q11" s="78">
        <f>IFERROR((s_DL/(up_Rad_Spec!BB11*s_GSF_s*s_Fam*s_Foffset*acf!G11*s_ET_ow*(1/24)*s_EF_ow*(1/365)))*1,".")</f>
        <v>4.522826086956524</v>
      </c>
      <c r="R11" s="78">
        <f>IFERROR((s_DL/(up_Rad_Spec!AY11*s_GSF_s*s_Fam*s_Foffset*acf!C11*s_ET_ow*(1/24)*s_EF_ow*(1/365)))*1,".")</f>
        <v>4.2928977272727282</v>
      </c>
    </row>
    <row r="12" spans="1:18">
      <c r="A12" s="75" t="s">
        <v>19</v>
      </c>
      <c r="B12" s="85" t="s">
        <v>8</v>
      </c>
      <c r="C12" s="78">
        <f>IFERROR((s_DL/(k_decay*up_Rad_Spec!V12*s_IFD_ow*s_EF_ow))*1,".")</f>
        <v>3.0499657036180126E-5</v>
      </c>
      <c r="D12" s="78">
        <f>IFERROR((s_DL/(k_decay*up_Rad_Spec!AN12*s_IRA_ow*(1/s_PEFm_ui)*s_SLF*s_ET_ow*s_EF_ow))*1,".")</f>
        <v>1.0734641249910248E-6</v>
      </c>
      <c r="E12" s="78">
        <f>IFERROR((s_DL/(k_decay*up_Rad_Spec!AN12*s_IRA_ow*(1/s_PEF)*s_SLF*s_ET_ow*s_EF_ow))*1,".")</f>
        <v>3.8235142431006176E-4</v>
      </c>
      <c r="F12" s="78">
        <f>IFERROR((s_DL/(k_decay*up_Rad_Spec!AY12*s_GSF_s*s_Fam*s_Foffset*acf!C12*s_ET_ow*(1/24)*s_EF_ow*(1/365)))*1,".")</f>
        <v>4.9900870122607257</v>
      </c>
      <c r="G12" s="78">
        <f t="shared" si="0"/>
        <v>2.8246314047385482E-5</v>
      </c>
      <c r="H12" s="78">
        <f t="shared" si="1"/>
        <v>1.0369668770512972E-6</v>
      </c>
      <c r="I12" s="86" t="str">
        <f>IFERROR((s_DL/(up_Rad_Spec!AV12*s_GSF_s*s_Fam*s_Foffset*Fsurf!C12*s_EF_ow*(1/365)*s_ET_ow*(1/24)))*1,".")</f>
        <v>.</v>
      </c>
      <c r="J12" s="78" t="str">
        <f>IFERROR((s_DL/(up_Rad_Spec!AZ12*s_GSF_s*s_Fam*s_Foffset*Fsurf!C12*s_EF_ow*(1/365)*s_ET_ow*(1/24)))*1,".")</f>
        <v>.</v>
      </c>
      <c r="K12" s="78" t="str">
        <f>IFERROR((s_DL/(up_Rad_Spec!BA12*s_GSF_s*s_Fam*s_Foffset*Fsurf!C12*s_EF_ow*(1/365)*s_ET_ow*(1/24)))*1,".")</f>
        <v>.</v>
      </c>
      <c r="L12" s="78" t="str">
        <f>IFERROR((s_DL/(up_Rad_Spec!BB12*s_GSF_s*s_Fam*s_Foffset*Fsurf!C12*s_EF_ow*(1/365)*s_ET_ow*(1/24)))*1,".")</f>
        <v>.</v>
      </c>
      <c r="M12" s="78" t="str">
        <f>IFERROR((s_DL/(up_Rad_Spec!AY12*s_GSF_s*s_Fam*s_Foffset*Fsurf!C12*s_EF_ow*(1/365)*s_ET_ow*(1/24)))*1,".")</f>
        <v>.</v>
      </c>
      <c r="N12" s="78">
        <f>IFERROR((s_DL/(up_Rad_Spec!AV12*s_GSF_s*s_Fam*s_Foffset*acf!D12*s_ET_ow*(1/24)*s_EF_ow*(1/365)))*1,".")</f>
        <v>4.4551286449399656</v>
      </c>
      <c r="O12" s="78">
        <f>IFERROR((s_DL/(up_Rad_Spec!AZ12*s_GSF_s*s_Fam*s_Foffset*acf!E12*s_ET_ow*(1/24)*s_EF_ow*(1/365)))*1,".")</f>
        <v>4.3161047241812405</v>
      </c>
      <c r="P12" s="78">
        <f>IFERROR((s_DL/(up_Rad_Spec!BA12*s_GSF_s*s_Fam*s_Foffset*acf!F12*s_ET_ow*(1/24)*s_EF_ow*(1/365)))*1,".")</f>
        <v>4.288648304410124</v>
      </c>
      <c r="Q12" s="78">
        <f>IFERROR((s_DL/(up_Rad_Spec!BB12*s_GSF_s*s_Fam*s_Foffset*acf!G12*s_ET_ow*(1/24)*s_EF_ow*(1/365)))*1,".")</f>
        <v>4.5040238450074508</v>
      </c>
      <c r="R12" s="78">
        <f>IFERROR((s_DL/(up_Rad_Spec!AY12*s_GSF_s*s_Fam*s_Foffset*acf!C12*s_ET_ow*(1/24)*s_EF_ow*(1/365)))*1,".")</f>
        <v>4.4152133580705009</v>
      </c>
    </row>
    <row r="13" spans="1:18">
      <c r="A13" s="75" t="s">
        <v>20</v>
      </c>
      <c r="B13" s="76" t="s">
        <v>8</v>
      </c>
      <c r="C13" s="78">
        <f>IFERROR((s_DL/(k_decay*up_Rad_Spec!V13*s_IFD_ow*s_EF_ow))*1,".")</f>
        <v>3.0499657036180126E-5</v>
      </c>
      <c r="D13" s="78">
        <f>IFERROR((s_DL/(k_decay*up_Rad_Spec!AN13*s_IRA_ow*(1/s_PEFm_ui)*s_SLF*s_ET_ow*s_EF_ow))*1,".")</f>
        <v>1.0734641249910248E-6</v>
      </c>
      <c r="E13" s="78">
        <f>IFERROR((s_DL/(k_decay*up_Rad_Spec!AN13*s_IRA_ow*(1/s_PEF)*s_SLF*s_ET_ow*s_EF_ow))*1,".")</f>
        <v>3.8235142431006176E-4</v>
      </c>
      <c r="F13" s="78">
        <f>IFERROR((s_DL/(k_decay*up_Rad_Spec!AY13*s_GSF_s*s_Fam*s_Foffset*acf!C13*s_ET_ow*(1/24)*s_EF_ow*(1/365)))*1,".")</f>
        <v>4.5471402548457087</v>
      </c>
      <c r="G13" s="78">
        <f t="shared" ref="G13:G30" si="2">(IF(AND(C13&lt;&gt;".",E13&lt;&gt;".",F13&lt;&gt;"."),1/((1/C13)+(1/E13)+(1/F13)),IF(AND(C13&lt;&gt;".",E13&lt;&gt;".",F13="."), 1/((1/C13)+(1/E13)),IF(AND(C13&lt;&gt;".",E13=".",F13&lt;&gt;"."),1/((1/C13)+(1/F13)),IF(AND(C13=".",E13&lt;&gt;".",F13&lt;&gt;"."),1/((1/E13)+(1/F13)),IF(AND(C13&lt;&gt;".",E13=".",F13="."),1/(1/C13),IF(AND(C13=".",E13&lt;&gt;".",F13="."),1/(1/E13),IF(AND(C13=".",E13=".",F13&lt;&gt;"."),1/(1/F13),IF(AND(C13=".",E13=".",F13="."),".")))))))))</f>
        <v>2.8246298472373641E-5</v>
      </c>
      <c r="H13" s="78">
        <f t="shared" ref="H13:H30" si="3">(IF(AND(C13&lt;&gt;".",D13&lt;&gt;".",F13&lt;&gt;"."),1/((1/C13)+(1/D13)+(1/F13)),IF(AND(C13&lt;&gt;".",D13&lt;&gt;".",F13="."), 1/((1/C13)+(1/D13)),IF(AND(C13&lt;&gt;".",D13=".",F13&lt;&gt;"."),1/((1/C13)+(1/F13)),IF(AND(C13=".",D13&lt;&gt;".",F13&lt;&gt;"."),1/((1/D13)+(1/F13)),IF(AND(C13&lt;&gt;".",D13=".",F13="."),1/(1/C13),IF(AND(C13=".",D13&lt;&gt;".",F13="."),1/(1/D13),IF(AND(C13=".",D13=".",F13&lt;&gt;"."),1/(1/F13),IF(AND(C13=".",D13=".",F13="."),".")))))))))</f>
        <v>1.0369668560602154E-6</v>
      </c>
      <c r="I13" s="86">
        <f>IFERROR((s_DL/(up_Rad_Spec!AV13*s_GSF_s*s_Fam*s_Foffset*Fsurf!C13*s_EF_ow*(1/365)*s_ET_ow*(1/24)))*1,".")</f>
        <v>3.3460656990068758</v>
      </c>
      <c r="J13" s="78">
        <f>IFERROR((s_DL/(up_Rad_Spec!AZ13*s_GSF_s*s_Fam*s_Foffset*Fsurf!C13*s_EF_ow*(1/365)*s_ET_ow*(1/24)))*1,".")</f>
        <v>3.3460656990068758</v>
      </c>
      <c r="K13" s="78">
        <f>IFERROR((s_DL/(up_Rad_Spec!BA13*s_GSF_s*s_Fam*s_Foffset*Fsurf!C13*s_EF_ow*(1/365)*s_ET_ow*(1/24)))*1,".")</f>
        <v>3.3460656990068758</v>
      </c>
      <c r="L13" s="78">
        <f>IFERROR((s_DL/(up_Rad_Spec!BB13*s_GSF_s*s_Fam*s_Foffset*Fsurf!C13*s_EF_ow*(1/365)*s_ET_ow*(1/24)))*1,".")</f>
        <v>3.3460656990068758</v>
      </c>
      <c r="M13" s="78">
        <f>IFERROR((s_DL/(up_Rad_Spec!AY13*s_GSF_s*s_Fam*s_Foffset*Fsurf!C13*s_EF_ow*(1/365)*s_ET_ow*(1/24)))*1,".")</f>
        <v>3.3460656990068758</v>
      </c>
      <c r="N13" s="78">
        <f>IFERROR((s_DL/(up_Rad_Spec!AV13*s_GSF_s*s_Fam*s_Foffset*acf!D13*s_ET_ow*(1/24)*s_EF_ow*(1/365)))*1,".")</f>
        <v>4.040808080808084</v>
      </c>
      <c r="O13" s="78">
        <f>IFERROR((s_DL/(up_Rad_Spec!AZ13*s_GSF_s*s_Fam*s_Foffset*acf!E13*s_ET_ow*(1/24)*s_EF_ow*(1/365)))*1,".")</f>
        <v>4.182021330624683</v>
      </c>
      <c r="P13" s="78">
        <f>IFERROR((s_DL/(up_Rad_Spec!BA13*s_GSF_s*s_Fam*s_Foffset*acf!F13*s_ET_ow*(1/24)*s_EF_ow*(1/365)))*1,".")</f>
        <v>4.2591587516960638</v>
      </c>
      <c r="Q13" s="78">
        <f>IFERROR((s_DL/(up_Rad_Spec!BB13*s_GSF_s*s_Fam*s_Foffset*acf!G13*s_ET_ow*(1/24)*s_EF_ow*(1/365)))*1,".")</f>
        <v>4.2485204572161104</v>
      </c>
      <c r="R13" s="78">
        <f>IFERROR((s_DL/(up_Rad_Spec!AY13*s_GSF_s*s_Fam*s_Foffset*acf!C13*s_ET_ow*(1/24)*s_EF_ow*(1/365)))*1,".")</f>
        <v>4.0232954545454529</v>
      </c>
    </row>
    <row r="14" spans="1:18">
      <c r="A14" s="75" t="s">
        <v>21</v>
      </c>
      <c r="B14" s="76" t="s">
        <v>8</v>
      </c>
      <c r="C14" s="78">
        <f>IFERROR((s_DL/(k_decay*up_Rad_Spec!V14*s_IFD_ow*s_EF_ow))*1,".")</f>
        <v>3.0499657036180126E-5</v>
      </c>
      <c r="D14" s="78">
        <f>IFERROR((s_DL/(k_decay*up_Rad_Spec!AN14*s_IRA_ow*(1/s_PEFm_ui)*s_SLF*s_ET_ow*s_EF_ow))*1,".")</f>
        <v>1.0734641249910248E-6</v>
      </c>
      <c r="E14" s="78">
        <f>IFERROR((s_DL/(k_decay*up_Rad_Spec!AN14*s_IRA_ow*(1/s_PEF)*s_SLF*s_ET_ow*s_EF_ow))*1,".")</f>
        <v>3.8235142431006176E-4</v>
      </c>
      <c r="F14" s="78">
        <f>IFERROR((s_DL/(k_decay*up_Rad_Spec!AY14*s_GSF_s*s_Fam*s_Foffset*acf!C14*s_ET_ow*(1/24)*s_EF_ow*(1/365)))*1,".")</f>
        <v>4.8284066623619424</v>
      </c>
      <c r="G14" s="78">
        <f t="shared" si="2"/>
        <v>2.8246308693503841E-5</v>
      </c>
      <c r="H14" s="78">
        <f t="shared" si="3"/>
        <v>1.0369668698356539E-6</v>
      </c>
      <c r="I14" s="86">
        <f>IFERROR((s_DL/(up_Rad_Spec!AV14*s_GSF_s*s_Fam*s_Foffset*Fsurf!C14*s_EF_ow*(1/365)*s_ET_ow*(1/24)))*1,".")</f>
        <v>3.6496958586784438</v>
      </c>
      <c r="J14" s="78">
        <f>IFERROR((s_DL/(up_Rad_Spec!AZ14*s_GSF_s*s_Fam*s_Foffset*Fsurf!C14*s_EF_ow*(1/365)*s_ET_ow*(1/24)))*1,".")</f>
        <v>3.6496958586784438</v>
      </c>
      <c r="K14" s="78">
        <f>IFERROR((s_DL/(up_Rad_Spec!BA14*s_GSF_s*s_Fam*s_Foffset*Fsurf!C14*s_EF_ow*(1/365)*s_ET_ow*(1/24)))*1,".")</f>
        <v>3.6496958586784438</v>
      </c>
      <c r="L14" s="78">
        <f>IFERROR((s_DL/(up_Rad_Spec!BB14*s_GSF_s*s_Fam*s_Foffset*Fsurf!C14*s_EF_ow*(1/365)*s_ET_ow*(1/24)))*1,".")</f>
        <v>3.6496958586784438</v>
      </c>
      <c r="M14" s="78">
        <f>IFERROR((s_DL/(up_Rad_Spec!AY14*s_GSF_s*s_Fam*s_Foffset*Fsurf!C14*s_EF_ow*(1/365)*s_ET_ow*(1/24)))*1,".")</f>
        <v>3.6496958586784438</v>
      </c>
      <c r="N14" s="78">
        <f>IFERROR((s_DL/(up_Rad_Spec!AV14*s_GSF_s*s_Fam*s_Foffset*acf!D14*s_ET_ow*(1/24)*s_EF_ow*(1/365)))*1,".")</f>
        <v>4.3181344203241983</v>
      </c>
      <c r="O14" s="78">
        <f>IFERROR((s_DL/(up_Rad_Spec!AZ14*s_GSF_s*s_Fam*s_Foffset*acf!E14*s_ET_ow*(1/24)*s_EF_ow*(1/365)))*1,".")</f>
        <v>4.2945264159923866</v>
      </c>
      <c r="P14" s="78">
        <f>IFERROR((s_DL/(up_Rad_Spec!BA14*s_GSF_s*s_Fam*s_Foffset*acf!F14*s_ET_ow*(1/24)*s_EF_ow*(1/365)))*1,".")</f>
        <v>4.2795242141036569</v>
      </c>
      <c r="Q14" s="78">
        <f>IFERROR((s_DL/(up_Rad_Spec!BB14*s_GSF_s*s_Fam*s_Foffset*acf!G14*s_ET_ow*(1/24)*s_EF_ow*(1/365)))*1,".")</f>
        <v>4.4759646827992157</v>
      </c>
      <c r="R14" s="78">
        <f>IFERROR((s_DL/(up_Rad_Spec!AY14*s_GSF_s*s_Fam*s_Foffset*acf!C14*s_ET_ow*(1/24)*s_EF_ow*(1/365)))*1,".")</f>
        <v>4.2721590909090921</v>
      </c>
    </row>
    <row r="15" spans="1:18">
      <c r="A15" s="75" t="s">
        <v>22</v>
      </c>
      <c r="B15" s="76" t="s">
        <v>8</v>
      </c>
      <c r="C15" s="78">
        <f>IFERROR((s_DL/(k_decay*up_Rad_Spec!V15*s_IFD_ow*s_EF_ow))*1,".")</f>
        <v>3.0499657036180126E-5</v>
      </c>
      <c r="D15" s="78">
        <f>IFERROR((s_DL/(k_decay*up_Rad_Spec!AN15*s_IRA_ow*(1/s_PEFm_ui)*s_SLF*s_ET_ow*s_EF_ow))*1,".")</f>
        <v>1.0734641249910248E-6</v>
      </c>
      <c r="E15" s="78">
        <f>IFERROR((s_DL/(k_decay*up_Rad_Spec!AN15*s_IRA_ow*(1/s_PEF)*s_SLF*s_ET_ow*s_EF_ow))*1,".")</f>
        <v>3.8235142431006176E-4</v>
      </c>
      <c r="F15" s="78">
        <f>IFERROR((s_DL/(k_decay*up_Rad_Spec!AY15*s_GSF_s*s_Fam*s_Foffset*acf!C15*s_ET_ow*(1/24)*s_EF_ow*(1/365)))*1,".")</f>
        <v>5.0002916891774145</v>
      </c>
      <c r="G15" s="78">
        <f t="shared" si="2"/>
        <v>2.8246314373687212E-5</v>
      </c>
      <c r="H15" s="78">
        <f t="shared" si="3"/>
        <v>1.0369668774910669E-6</v>
      </c>
      <c r="I15" s="86">
        <f>IFERROR((s_DL/(up_Rad_Spec!AV15*s_GSF_s*s_Fam*s_Foffset*Fsurf!C15*s_EF_ow*(1/365)*s_ET_ow*(1/24)))*1,".")</f>
        <v>3.7143826322930797</v>
      </c>
      <c r="J15" s="78">
        <f>IFERROR((s_DL/(up_Rad_Spec!AZ15*s_GSF_s*s_Fam*s_Foffset*Fsurf!C15*s_EF_ow*(1/365)*s_ET_ow*(1/24)))*1,".")</f>
        <v>3.7143826322930797</v>
      </c>
      <c r="K15" s="78">
        <f>IFERROR((s_DL/(up_Rad_Spec!BA15*s_GSF_s*s_Fam*s_Foffset*Fsurf!C15*s_EF_ow*(1/365)*s_ET_ow*(1/24)))*1,".")</f>
        <v>3.7143826322930797</v>
      </c>
      <c r="L15" s="78">
        <f>IFERROR((s_DL/(up_Rad_Spec!BB15*s_GSF_s*s_Fam*s_Foffset*Fsurf!C15*s_EF_ow*(1/365)*s_ET_ow*(1/24)))*1,".")</f>
        <v>3.7143826322930797</v>
      </c>
      <c r="M15" s="78">
        <f>IFERROR((s_DL/(up_Rad_Spec!AY15*s_GSF_s*s_Fam*s_Foffset*Fsurf!C15*s_EF_ow*(1/365)*s_ET_ow*(1/24)))*1,".")</f>
        <v>3.7143826322930797</v>
      </c>
      <c r="N15" s="78">
        <f>IFERROR((s_DL/(up_Rad_Spec!AV15*s_GSF_s*s_Fam*s_Foffset*acf!D15*s_ET_ow*(1/24)*s_EF_ow*(1/365)))*1,".")</f>
        <v>4.4242424242424239</v>
      </c>
      <c r="O15" s="78">
        <f>IFERROR((s_DL/(up_Rad_Spec!AZ15*s_GSF_s*s_Fam*s_Foffset*acf!E15*s_ET_ow*(1/24)*s_EF_ow*(1/365)))*1,".")</f>
        <v>4.4242424242424239</v>
      </c>
      <c r="P15" s="78">
        <f>IFERROR((s_DL/(up_Rad_Spec!BA15*s_GSF_s*s_Fam*s_Foffset*acf!F15*s_ET_ow*(1/24)*s_EF_ow*(1/365)))*1,".")</f>
        <v>4.4242424242424239</v>
      </c>
      <c r="Q15" s="78">
        <f>IFERROR((s_DL/(up_Rad_Spec!BB15*s_GSF_s*s_Fam*s_Foffset*acf!G15*s_ET_ow*(1/24)*s_EF_ow*(1/365)))*1,".")</f>
        <v>4.4242424242424239</v>
      </c>
      <c r="R15" s="78">
        <f>IFERROR((s_DL/(up_Rad_Spec!AY15*s_GSF_s*s_Fam*s_Foffset*acf!C15*s_ET_ow*(1/24)*s_EF_ow*(1/365)))*1,".")</f>
        <v>4.4242424242424239</v>
      </c>
    </row>
    <row r="16" spans="1:18">
      <c r="A16" s="82" t="s">
        <v>23</v>
      </c>
      <c r="B16" s="85" t="s">
        <v>8</v>
      </c>
      <c r="C16" s="78">
        <f>IFERROR((s_DL/(k_decay*up_Rad_Spec!V16*s_IFD_ow*s_EF_ow))*1,".")</f>
        <v>3.0499657036180126E-5</v>
      </c>
      <c r="D16" s="78">
        <f>IFERROR((s_DL/(k_decay*up_Rad_Spec!AN16*s_IRA_ow*(1/s_PEFm_ui)*s_SLF*s_ET_ow*s_EF_ow))*1,".")</f>
        <v>1.0734641249910248E-6</v>
      </c>
      <c r="E16" s="78">
        <f>IFERROR((s_DL/(k_decay*up_Rad_Spec!AN16*s_IRA_ow*(1/s_PEF)*s_SLF*s_ET_ow*s_EF_ow))*1,".")</f>
        <v>3.8235142431006176E-4</v>
      </c>
      <c r="F16" s="78">
        <f>IFERROR((s_DL/(k_decay*up_Rad_Spec!AY16*s_GSF_s*s_Fam*s_Foffset*acf!C16*s_ET_ow*(1/24)*s_EF_ow*(1/365)))*1,".")</f>
        <v>4.5002625202596729</v>
      </c>
      <c r="G16" s="78">
        <f t="shared" si="2"/>
        <v>2.8246296644637599E-5</v>
      </c>
      <c r="H16" s="78">
        <f t="shared" si="3"/>
        <v>1.0369668535968992E-6</v>
      </c>
      <c r="I16" s="86">
        <f>IFERROR((s_DL/(up_Rad_Spec!AV16*s_GSF_s*s_Fam*s_Foffset*Fsurf!C16*s_EF_ow*(1/365)*s_ET_ow*(1/24)))*1,".")</f>
        <v>3.3209492759117447</v>
      </c>
      <c r="J16" s="78">
        <f>IFERROR((s_DL/(up_Rad_Spec!AZ16*s_GSF_s*s_Fam*s_Foffset*Fsurf!C16*s_EF_ow*(1/365)*s_ET_ow*(1/24)))*1,".")</f>
        <v>3.3209492759117447</v>
      </c>
      <c r="K16" s="78">
        <f>IFERROR((s_DL/(up_Rad_Spec!BA16*s_GSF_s*s_Fam*s_Foffset*Fsurf!C16*s_EF_ow*(1/365)*s_ET_ow*(1/24)))*1,".")</f>
        <v>3.3209492759117447</v>
      </c>
      <c r="L16" s="78">
        <f>IFERROR((s_DL/(up_Rad_Spec!BB16*s_GSF_s*s_Fam*s_Foffset*Fsurf!C16*s_EF_ow*(1/365)*s_ET_ow*(1/24)))*1,".")</f>
        <v>3.3209492759117447</v>
      </c>
      <c r="M16" s="78">
        <f>IFERROR((s_DL/(up_Rad_Spec!AY16*s_GSF_s*s_Fam*s_Foffset*Fsurf!C16*s_EF_ow*(1/365)*s_ET_ow*(1/24)))*1,".")</f>
        <v>3.3209492759117447</v>
      </c>
      <c r="N16" s="78">
        <f>IFERROR((s_DL/(up_Rad_Spec!AV16*s_GSF_s*s_Fam*s_Foffset*acf!D16*s_ET_ow*(1/24)*s_EF_ow*(1/365)))*1,".")</f>
        <v>4.2072041166380814</v>
      </c>
      <c r="O16" s="78">
        <f>IFERROR((s_DL/(up_Rad_Spec!AZ16*s_GSF_s*s_Fam*s_Foffset*acf!E16*s_ET_ow*(1/24)*s_EF_ow*(1/365)))*1,".")</f>
        <v>4.0870288248337037</v>
      </c>
      <c r="P16" s="78">
        <f>IFERROR((s_DL/(up_Rad_Spec!BA16*s_GSF_s*s_Fam*s_Foffset*acf!F16*s_ET_ow*(1/24)*s_EF_ow*(1/365)))*1,".")</f>
        <v>4.1943707538013602</v>
      </c>
      <c r="Q16" s="78">
        <f>IFERROR((s_DL/(up_Rad_Spec!BB16*s_GSF_s*s_Fam*s_Foffset*acf!G16*s_ET_ow*(1/24)*s_EF_ow*(1/365)))*1,".")</f>
        <v>4.2160427807486647</v>
      </c>
      <c r="R16" s="78">
        <f>IFERROR((s_DL/(up_Rad_Spec!AY16*s_GSF_s*s_Fam*s_Foffset*acf!C16*s_ET_ow*(1/24)*s_EF_ow*(1/365)))*1,".")</f>
        <v>3.9818181818181824</v>
      </c>
    </row>
    <row r="17" spans="1:18">
      <c r="A17" s="75" t="s">
        <v>24</v>
      </c>
      <c r="B17" s="85" t="s">
        <v>8</v>
      </c>
      <c r="C17" s="78">
        <f>IFERROR((s_DL/(k_decay*up_Rad_Spec!V17*s_IFD_ow*s_EF_ow))*1,".")</f>
        <v>3.0499657036180126E-5</v>
      </c>
      <c r="D17" s="78">
        <f>IFERROR((s_DL/(k_decay*up_Rad_Spec!AN17*s_IRA_ow*(1/s_PEFm_ui)*s_SLF*s_ET_ow*s_EF_ow))*1,".")</f>
        <v>1.0734641249910248E-6</v>
      </c>
      <c r="E17" s="78">
        <f>IFERROR((s_DL/(k_decay*up_Rad_Spec!AN17*s_IRA_ow*(1/s_PEF)*s_SLF*s_ET_ow*s_EF_ow))*1,".")</f>
        <v>3.8235142431006176E-4</v>
      </c>
      <c r="F17" s="78">
        <f>IFERROR((s_DL/(k_decay*up_Rad_Spec!AY17*s_GSF_s*s_Fam*s_Foffset*acf!C17*s_ET_ow*(1/24)*s_EF_ow*(1/365)))*1,".")</f>
        <v>4.990945349571474</v>
      </c>
      <c r="G17" s="78">
        <f t="shared" si="2"/>
        <v>2.8246314074882824E-5</v>
      </c>
      <c r="H17" s="78">
        <f t="shared" si="3"/>
        <v>1.0369668770883563E-6</v>
      </c>
      <c r="I17" s="86">
        <f>IFERROR((s_DL/(up_Rad_Spec!AV17*s_GSF_s*s_Fam*s_Foffset*Fsurf!C17*s_EF_ow*(1/365)*s_ET_ow*(1/24)))*1,".")</f>
        <v>3.8360483447188645</v>
      </c>
      <c r="J17" s="78">
        <f>IFERROR((s_DL/(up_Rad_Spec!AZ17*s_GSF_s*s_Fam*s_Foffset*Fsurf!C17*s_EF_ow*(1/365)*s_ET_ow*(1/24)))*1,".")</f>
        <v>3.8360483447188645</v>
      </c>
      <c r="K17" s="78">
        <f>IFERROR((s_DL/(up_Rad_Spec!BA17*s_GSF_s*s_Fam*s_Foffset*Fsurf!C17*s_EF_ow*(1/365)*s_ET_ow*(1/24)))*1,".")</f>
        <v>3.8360483447188645</v>
      </c>
      <c r="L17" s="78">
        <f>IFERROR((s_DL/(up_Rad_Spec!BB17*s_GSF_s*s_Fam*s_Foffset*Fsurf!C17*s_EF_ow*(1/365)*s_ET_ow*(1/24)))*1,".")</f>
        <v>3.8360483447188645</v>
      </c>
      <c r="M17" s="78">
        <f>IFERROR((s_DL/(up_Rad_Spec!AY17*s_GSF_s*s_Fam*s_Foffset*Fsurf!C17*s_EF_ow*(1/365)*s_ET_ow*(1/24)))*1,".")</f>
        <v>3.8360483447188645</v>
      </c>
      <c r="N17" s="78">
        <f>IFERROR((s_DL/(up_Rad_Spec!AV17*s_GSF_s*s_Fam*s_Foffset*acf!D17*s_ET_ow*(1/24)*s_EF_ow*(1/365)))*1,".")</f>
        <v>4.3076033057851228</v>
      </c>
      <c r="O17" s="78">
        <f>IFERROR((s_DL/(up_Rad_Spec!AZ17*s_GSF_s*s_Fam*s_Foffset*acf!E17*s_ET_ow*(1/24)*s_EF_ow*(1/365)))*1,".")</f>
        <v>4.3019643672910011</v>
      </c>
      <c r="P17" s="78">
        <f>IFERROR((s_DL/(up_Rad_Spec!BA17*s_GSF_s*s_Fam*s_Foffset*acf!F17*s_ET_ow*(1/24)*s_EF_ow*(1/365)))*1,".")</f>
        <v>4.2829640947288006</v>
      </c>
      <c r="Q17" s="78">
        <f>IFERROR((s_DL/(up_Rad_Spec!BB17*s_GSF_s*s_Fam*s_Foffset*acf!G17*s_ET_ow*(1/24)*s_EF_ow*(1/365)))*1,".")</f>
        <v>4.5290822921154659</v>
      </c>
      <c r="R17" s="78">
        <f>IFERROR((s_DL/(up_Rad_Spec!AY17*s_GSF_s*s_Fam*s_Foffset*acf!C17*s_ET_ow*(1/24)*s_EF_ow*(1/365)))*1,".")</f>
        <v>4.4159728122344939</v>
      </c>
    </row>
    <row r="18" spans="1:18">
      <c r="A18" s="75" t="s">
        <v>25</v>
      </c>
      <c r="B18" s="85" t="s">
        <v>8</v>
      </c>
      <c r="C18" s="78">
        <f>IFERROR((s_DL/(k_decay*up_Rad_Spec!V18*s_IFD_ow*s_EF_ow))*1,".")</f>
        <v>3.0499657036180126E-5</v>
      </c>
      <c r="D18" s="78">
        <f>IFERROR((s_DL/(k_decay*up_Rad_Spec!AN18*s_IRA_ow*(1/s_PEFm_ui)*s_SLF*s_ET_ow*s_EF_ow))*1,".")</f>
        <v>1.0734641249910248E-6</v>
      </c>
      <c r="E18" s="78">
        <f>IFERROR((s_DL/(k_decay*up_Rad_Spec!AN18*s_IRA_ow*(1/s_PEF)*s_SLF*s_ET_ow*s_EF_ow))*1,".")</f>
        <v>3.8235142431006176E-4</v>
      </c>
      <c r="F18" s="78">
        <f>IFERROR((s_DL/(k_decay*up_Rad_Spec!AY18*s_GSF_s*s_Fam*s_Foffset*acf!C18*s_ET_ow*(1/24)*s_EF_ow*(1/365)))*1,".")</f>
        <v>5.1060670902946272</v>
      </c>
      <c r="G18" s="78">
        <f t="shared" si="2"/>
        <v>2.8246317679105702E-5</v>
      </c>
      <c r="H18" s="78">
        <f t="shared" si="3"/>
        <v>1.036966881945912E-6</v>
      </c>
      <c r="I18" s="86">
        <f>IFERROR((s_DL/(up_Rad_Spec!AV18*s_GSF_s*s_Fam*s_Foffset*Fsurf!C18*s_EF_ow*(1/365)*s_ET_ow*(1/24)))*1,".")</f>
        <v>4.0965207631874314</v>
      </c>
      <c r="J18" s="78">
        <f>IFERROR((s_DL/(up_Rad_Spec!AZ18*s_GSF_s*s_Fam*s_Foffset*Fsurf!C18*s_EF_ow*(1/365)*s_ET_ow*(1/24)))*1,".")</f>
        <v>4.0965207631874314</v>
      </c>
      <c r="K18" s="78">
        <f>IFERROR((s_DL/(up_Rad_Spec!BA18*s_GSF_s*s_Fam*s_Foffset*Fsurf!C18*s_EF_ow*(1/365)*s_ET_ow*(1/24)))*1,".")</f>
        <v>4.0965207631874314</v>
      </c>
      <c r="L18" s="78">
        <f>IFERROR((s_DL/(up_Rad_Spec!BB18*s_GSF_s*s_Fam*s_Foffset*Fsurf!C18*s_EF_ow*(1/365)*s_ET_ow*(1/24)))*1,".")</f>
        <v>4.0965207631874314</v>
      </c>
      <c r="M18" s="78">
        <f>IFERROR((s_DL/(up_Rad_Spec!AY18*s_GSF_s*s_Fam*s_Foffset*Fsurf!C18*s_EF_ow*(1/365)*s_ET_ow*(1/24)))*1,".")</f>
        <v>4.0965207631874314</v>
      </c>
      <c r="N18" s="78">
        <f>IFERROR((s_DL/(up_Rad_Spec!AV18*s_GSF_s*s_Fam*s_Foffset*acf!D18*s_ET_ow*(1/24)*s_EF_ow*(1/365)))*1,".")</f>
        <v>4.253518716577541</v>
      </c>
      <c r="O18" s="78">
        <f>IFERROR((s_DL/(up_Rad_Spec!AZ18*s_GSF_s*s_Fam*s_Foffset*acf!E18*s_ET_ow*(1/24)*s_EF_ow*(1/365)))*1,".")</f>
        <v>4.2525366984290507</v>
      </c>
      <c r="P18" s="78">
        <f>IFERROR((s_DL/(up_Rad_Spec!BA18*s_GSF_s*s_Fam*s_Foffset*acf!F18*s_ET_ow*(1/24)*s_EF_ow*(1/365)))*1,".")</f>
        <v>4.2809218950064043</v>
      </c>
      <c r="Q18" s="78">
        <f>IFERROR((s_DL/(up_Rad_Spec!BB18*s_GSF_s*s_Fam*s_Foffset*acf!G18*s_ET_ow*(1/24)*s_EF_ow*(1/365)))*1,".")</f>
        <v>4.2150627615062772</v>
      </c>
      <c r="R18" s="78">
        <f>IFERROR((s_DL/(up_Rad_Spec!AY18*s_GSF_s*s_Fam*s_Foffset*acf!C18*s_ET_ow*(1/24)*s_EF_ow*(1/365)))*1,".")</f>
        <v>4.517832167832168</v>
      </c>
    </row>
    <row r="19" spans="1:18">
      <c r="A19" s="75" t="s">
        <v>26</v>
      </c>
      <c r="B19" s="76" t="s">
        <v>8</v>
      </c>
      <c r="C19" s="78">
        <f>IFERROR((s_DL/(k_decay*up_Rad_Spec!V19*s_IFD_ow*s_EF_ow))*1,".")</f>
        <v>3.0499657036180126E-5</v>
      </c>
      <c r="D19" s="78">
        <f>IFERROR((s_DL/(k_decay*up_Rad_Spec!AN19*s_IRA_ow*(1/s_PEFm_ui)*s_SLF*s_ET_ow*s_EF_ow))*1,".")</f>
        <v>1.0734641249910248E-6</v>
      </c>
      <c r="E19" s="78">
        <f>IFERROR((s_DL/(k_decay*up_Rad_Spec!AN19*s_IRA_ow*(1/s_PEF)*s_SLF*s_ET_ow*s_EF_ow))*1,".")</f>
        <v>3.8235142431006176E-4</v>
      </c>
      <c r="F19" s="78">
        <f>IFERROR((s_DL/(k_decay*up_Rad_Spec!AY19*s_GSF_s*s_Fam*s_Foffset*acf!C19*s_ET_ow*(1/24)*s_EF_ow*(1/365)))*1,".")</f>
        <v>5.114442268682212</v>
      </c>
      <c r="G19" s="78">
        <f t="shared" si="2"/>
        <v>2.8246317934983706E-5</v>
      </c>
      <c r="H19" s="78">
        <f t="shared" si="3"/>
        <v>1.036966882290769E-6</v>
      </c>
      <c r="I19" s="86" t="str">
        <f>IFERROR((s_DL/(up_Rad_Spec!AV19*s_GSF_s*s_Fam*s_Foffset*Fsurf!C19*s_EF_ow*(1/365)*s_ET_ow*(1/24)))*1,".")</f>
        <v>.</v>
      </c>
      <c r="J19" s="78" t="str">
        <f>IFERROR((s_DL/(up_Rad_Spec!AZ19*s_GSF_s*s_Fam*s_Foffset*Fsurf!C19*s_EF_ow*(1/365)*s_ET_ow*(1/24)))*1,".")</f>
        <v>.</v>
      </c>
      <c r="K19" s="78" t="str">
        <f>IFERROR((s_DL/(up_Rad_Spec!BA19*s_GSF_s*s_Fam*s_Foffset*Fsurf!C19*s_EF_ow*(1/365)*s_ET_ow*(1/24)))*1,".")</f>
        <v>.</v>
      </c>
      <c r="L19" s="78" t="str">
        <f>IFERROR((s_DL/(up_Rad_Spec!BB19*s_GSF_s*s_Fam*s_Foffset*Fsurf!C19*s_EF_ow*(1/365)*s_ET_ow*(1/24)))*1,".")</f>
        <v>.</v>
      </c>
      <c r="M19" s="78" t="str">
        <f>IFERROR((s_DL/(up_Rad_Spec!AY19*s_GSF_s*s_Fam*s_Foffset*Fsurf!C19*s_EF_ow*(1/365)*s_ET_ow*(1/24)))*1,".")</f>
        <v>.</v>
      </c>
      <c r="N19" s="78">
        <f>IFERROR((s_DL/(up_Rad_Spec!AV19*s_GSF_s*s_Fam*s_Foffset*acf!D19*s_ET_ow*(1/24)*s_EF_ow*(1/365)))*1,".")</f>
        <v>4.2488913525498901</v>
      </c>
      <c r="O19" s="78">
        <f>IFERROR((s_DL/(up_Rad_Spec!AZ19*s_GSF_s*s_Fam*s_Foffset*acf!E19*s_ET_ow*(1/24)*s_EF_ow*(1/365)))*1,".")</f>
        <v>4.2589410589410592</v>
      </c>
      <c r="P19" s="78">
        <f>IFERROR((s_DL/(up_Rad_Spec!BA19*s_GSF_s*s_Fam*s_Foffset*acf!F19*s_ET_ow*(1/24)*s_EF_ow*(1/365)))*1,".")</f>
        <v>4.2714049586776879</v>
      </c>
      <c r="Q19" s="78">
        <f>IFERROR((s_DL/(up_Rad_Spec!BB19*s_GSF_s*s_Fam*s_Foffset*acf!G19*s_ET_ow*(1/24)*s_EF_ow*(1/365)))*1,".")</f>
        <v>4.1970515970515958</v>
      </c>
      <c r="R19" s="78">
        <f>IFERROR((s_DL/(up_Rad_Spec!AY19*s_GSF_s*s_Fam*s_Foffset*acf!C19*s_ET_ow*(1/24)*s_EF_ow*(1/365)))*1,".")</f>
        <v>4.5252424994360512</v>
      </c>
    </row>
    <row r="20" spans="1:18">
      <c r="A20" s="75" t="s">
        <v>27</v>
      </c>
      <c r="B20" s="85" t="s">
        <v>8</v>
      </c>
      <c r="C20" s="78">
        <f>IFERROR((s_DL/(k_decay*up_Rad_Spec!V20*s_IFD_ow*s_EF_ow))*1,".")</f>
        <v>3.0499657036180126E-5</v>
      </c>
      <c r="D20" s="78">
        <f>IFERROR((s_DL/(k_decay*up_Rad_Spec!AN20*s_IRA_ow*(1/s_PEFm_ui)*s_SLF*s_ET_ow*s_EF_ow))*1,".")</f>
        <v>1.0734641249910248E-6</v>
      </c>
      <c r="E20" s="78">
        <f>IFERROR((s_DL/(k_decay*up_Rad_Spec!AN20*s_IRA_ow*(1/s_PEF)*s_SLF*s_ET_ow*s_EF_ow))*1,".")</f>
        <v>3.8235142431006176E-4</v>
      </c>
      <c r="F20" s="78">
        <f>IFERROR((s_DL/(k_decay*up_Rad_Spec!AY20*s_GSF_s*s_Fam*s_Foffset*acf!C20*s_ET_ow*(1/24)*s_EF_ow*(1/365)))*1,".")</f>
        <v>5.1185418304755297</v>
      </c>
      <c r="G20" s="78">
        <f t="shared" si="2"/>
        <v>2.8246318059928042E-5</v>
      </c>
      <c r="H20" s="78">
        <f t="shared" si="3"/>
        <v>1.0369668824591614E-6</v>
      </c>
      <c r="I20" s="86">
        <f>IFERROR((s_DL/(up_Rad_Spec!AV20*s_GSF_s*s_Fam*s_Foffset*Fsurf!C20*s_EF_ow*(1/365)*s_ET_ow*(1/24)))*1,".")</f>
        <v>4.0965207631874314</v>
      </c>
      <c r="J20" s="78">
        <f>IFERROR((s_DL/(up_Rad_Spec!AZ20*s_GSF_s*s_Fam*s_Foffset*Fsurf!C20*s_EF_ow*(1/365)*s_ET_ow*(1/24)))*1,".")</f>
        <v>4.0965207631874314</v>
      </c>
      <c r="K20" s="78">
        <f>IFERROR((s_DL/(up_Rad_Spec!BA20*s_GSF_s*s_Fam*s_Foffset*Fsurf!C20*s_EF_ow*(1/365)*s_ET_ow*(1/24)))*1,".")</f>
        <v>4.0965207631874314</v>
      </c>
      <c r="L20" s="78">
        <f>IFERROR((s_DL/(up_Rad_Spec!BB20*s_GSF_s*s_Fam*s_Foffset*Fsurf!C20*s_EF_ow*(1/365)*s_ET_ow*(1/24)))*1,".")</f>
        <v>4.0965207631874314</v>
      </c>
      <c r="M20" s="78">
        <f>IFERROR((s_DL/(up_Rad_Spec!AY20*s_GSF_s*s_Fam*s_Foffset*Fsurf!C20*s_EF_ow*(1/365)*s_ET_ow*(1/24)))*1,".")</f>
        <v>4.0965207631874314</v>
      </c>
      <c r="N20" s="78">
        <f>IFERROR((s_DL/(up_Rad_Spec!AV20*s_GSF_s*s_Fam*s_Foffset*acf!D20*s_ET_ow*(1/24)*s_EF_ow*(1/365)))*1,".")</f>
        <v>4.2678051230537406</v>
      </c>
      <c r="O20" s="78">
        <f>IFERROR((s_DL/(up_Rad_Spec!AZ20*s_GSF_s*s_Fam*s_Foffset*acf!E20*s_ET_ow*(1/24)*s_EF_ow*(1/365)))*1,".")</f>
        <v>4.2525554047942116</v>
      </c>
      <c r="P20" s="78">
        <f>IFERROR((s_DL/(up_Rad_Spec!BA20*s_GSF_s*s_Fam*s_Foffset*acf!F20*s_ET_ow*(1/24)*s_EF_ow*(1/365)))*1,".")</f>
        <v>4.2771728271728282</v>
      </c>
      <c r="Q20" s="78">
        <f>IFERROR((s_DL/(up_Rad_Spec!BB20*s_GSF_s*s_Fam*s_Foffset*acf!G20*s_ET_ow*(1/24)*s_EF_ow*(1/365)))*1,".")</f>
        <v>4.2160427807486647</v>
      </c>
      <c r="R20" s="78">
        <f>IFERROR((s_DL/(up_Rad_Spec!AY20*s_GSF_s*s_Fam*s_Foffset*acf!C20*s_ET_ow*(1/24)*s_EF_ow*(1/365)))*1,".")</f>
        <v>4.5288697788697796</v>
      </c>
    </row>
    <row r="21" spans="1:18">
      <c r="A21" s="75" t="s">
        <v>28</v>
      </c>
      <c r="B21" s="85" t="s">
        <v>8</v>
      </c>
      <c r="C21" s="78">
        <f>IFERROR((s_DL/(k_decay*up_Rad_Spec!V21*s_IFD_ow*s_EF_ow))*1,".")</f>
        <v>3.0499657036180126E-5</v>
      </c>
      <c r="D21" s="78">
        <f>IFERROR((s_DL/(k_decay*up_Rad_Spec!AN21*s_IRA_ow*(1/s_PEFm_ui)*s_SLF*s_ET_ow*s_EF_ow))*1,".")</f>
        <v>1.0734641249910248E-6</v>
      </c>
      <c r="E21" s="78">
        <f>IFERROR((s_DL/(k_decay*up_Rad_Spec!AN21*s_IRA_ow*(1/s_PEF)*s_SLF*s_ET_ow*s_EF_ow))*1,".")</f>
        <v>3.8235142431006176E-4</v>
      </c>
      <c r="F21" s="78">
        <f>IFERROR((s_DL/(k_decay*up_Rad_Spec!AY21*s_GSF_s*s_Fam*s_Foffset*acf!C21*s_ET_ow*(1/24)*s_EF_ow*(1/365)))*1,".")</f>
        <v>5.0002916891774145</v>
      </c>
      <c r="G21" s="78">
        <f t="shared" si="2"/>
        <v>2.8246314373687212E-5</v>
      </c>
      <c r="H21" s="78">
        <f t="shared" si="3"/>
        <v>1.0369668774910669E-6</v>
      </c>
      <c r="I21" s="86">
        <f>IFERROR((s_DL/(up_Rad_Spec!AV21*s_GSF_s*s_Fam*s_Foffset*Fsurf!C21*s_EF_ow*(1/365)*s_ET_ow*(1/24)))*1,".")</f>
        <v>4.1049671977507032</v>
      </c>
      <c r="J21" s="78">
        <f>IFERROR((s_DL/(up_Rad_Spec!AZ21*s_GSF_s*s_Fam*s_Foffset*Fsurf!C21*s_EF_ow*(1/365)*s_ET_ow*(1/24)))*1,".")</f>
        <v>4.1049671977507032</v>
      </c>
      <c r="K21" s="78">
        <f>IFERROR((s_DL/(up_Rad_Spec!BA21*s_GSF_s*s_Fam*s_Foffset*Fsurf!C21*s_EF_ow*(1/365)*s_ET_ow*(1/24)))*1,".")</f>
        <v>4.1049671977507032</v>
      </c>
      <c r="L21" s="78">
        <f>IFERROR((s_DL/(up_Rad_Spec!BB21*s_GSF_s*s_Fam*s_Foffset*Fsurf!C21*s_EF_ow*(1/365)*s_ET_ow*(1/24)))*1,".")</f>
        <v>4.1049671977507032</v>
      </c>
      <c r="M21" s="78">
        <f>IFERROR((s_DL/(up_Rad_Spec!AY21*s_GSF_s*s_Fam*s_Foffset*Fsurf!C21*s_EF_ow*(1/365)*s_ET_ow*(1/24)))*1,".")</f>
        <v>4.1049671977507032</v>
      </c>
      <c r="N21" s="78">
        <f>IFERROR((s_DL/(up_Rad_Spec!AV21*s_GSF_s*s_Fam*s_Foffset*acf!D21*s_ET_ow*(1/24)*s_EF_ow*(1/365)))*1,".")</f>
        <v>4.4242424242424239</v>
      </c>
      <c r="O21" s="78">
        <f>IFERROR((s_DL/(up_Rad_Spec!AZ21*s_GSF_s*s_Fam*s_Foffset*acf!E21*s_ET_ow*(1/24)*s_EF_ow*(1/365)))*1,".")</f>
        <v>4.4242424242424239</v>
      </c>
      <c r="P21" s="78">
        <f>IFERROR((s_DL/(up_Rad_Spec!BA21*s_GSF_s*s_Fam*s_Foffset*acf!F21*s_ET_ow*(1/24)*s_EF_ow*(1/365)))*1,".")</f>
        <v>4.4242424242424239</v>
      </c>
      <c r="Q21" s="78">
        <f>IFERROR((s_DL/(up_Rad_Spec!BB21*s_GSF_s*s_Fam*s_Foffset*acf!G21*s_ET_ow*(1/24)*s_EF_ow*(1/365)))*1,".")</f>
        <v>4.4242424242424239</v>
      </c>
      <c r="R21" s="78">
        <f>IFERROR((s_DL/(up_Rad_Spec!AY21*s_GSF_s*s_Fam*s_Foffset*acf!C21*s_ET_ow*(1/24)*s_EF_ow*(1/365)))*1,".")</f>
        <v>4.4242424242424239</v>
      </c>
    </row>
    <row r="22" spans="1:18">
      <c r="A22" s="75" t="s">
        <v>29</v>
      </c>
      <c r="B22" s="76" t="s">
        <v>8</v>
      </c>
      <c r="C22" s="78">
        <f>IFERROR((s_DL/(k_decay*up_Rad_Spec!V22*s_IFD_ow*s_EF_ow))*1,".")</f>
        <v>3.0499657036180126E-5</v>
      </c>
      <c r="D22" s="78">
        <f>IFERROR((s_DL/(k_decay*up_Rad_Spec!AN22*s_IRA_ow*(1/s_PEFm_ui)*s_SLF*s_ET_ow*s_EF_ow))*1,".")</f>
        <v>1.0734641249910248E-6</v>
      </c>
      <c r="E22" s="78">
        <f>IFERROR((s_DL/(k_decay*up_Rad_Spec!AN22*s_IRA_ow*(1/s_PEF)*s_SLF*s_ET_ow*s_EF_ow))*1,".")</f>
        <v>3.8235142431006176E-4</v>
      </c>
      <c r="F22" s="78">
        <f>IFERROR((s_DL/(k_decay*up_Rad_Spec!AY22*s_GSF_s*s_Fam*s_Foffset*acf!C22*s_ET_ow*(1/24)*s_EF_ow*(1/365)))*1,".")</f>
        <v>4.5573081015024011</v>
      </c>
      <c r="G22" s="78">
        <f t="shared" si="2"/>
        <v>2.8246298863849826E-5</v>
      </c>
      <c r="H22" s="78">
        <f t="shared" si="3"/>
        <v>1.0369668565878242E-6</v>
      </c>
      <c r="I22" s="86">
        <f>IFERROR((s_DL/(up_Rad_Spec!AV22*s_GSF_s*s_Fam*s_Foffset*Fsurf!C22*s_EF_ow*(1/365)*s_ET_ow*(1/24)))*1,".")</f>
        <v>3.4032634032634035</v>
      </c>
      <c r="J22" s="78">
        <f>IFERROR((s_DL/(up_Rad_Spec!AZ22*s_GSF_s*s_Fam*s_Foffset*Fsurf!C22*s_EF_ow*(1/365)*s_ET_ow*(1/24)))*1,".")</f>
        <v>3.4032634032634035</v>
      </c>
      <c r="K22" s="78">
        <f>IFERROR((s_DL/(up_Rad_Spec!BA22*s_GSF_s*s_Fam*s_Foffset*Fsurf!C22*s_EF_ow*(1/365)*s_ET_ow*(1/24)))*1,".")</f>
        <v>3.4032634032634035</v>
      </c>
      <c r="L22" s="78">
        <f>IFERROR((s_DL/(up_Rad_Spec!BB22*s_GSF_s*s_Fam*s_Foffset*Fsurf!C22*s_EF_ow*(1/365)*s_ET_ow*(1/24)))*1,".")</f>
        <v>3.4032634032634035</v>
      </c>
      <c r="M22" s="78">
        <f>IFERROR((s_DL/(up_Rad_Spec!AY22*s_GSF_s*s_Fam*s_Foffset*Fsurf!C22*s_EF_ow*(1/365)*s_ET_ow*(1/24)))*1,".")</f>
        <v>3.4032634032634035</v>
      </c>
      <c r="N22" s="78">
        <f>IFERROR((s_DL/(up_Rad_Spec!AV22*s_GSF_s*s_Fam*s_Foffset*acf!D22*s_ET_ow*(1/24)*s_EF_ow*(1/365)))*1,".")</f>
        <v>4.5855131964809406</v>
      </c>
      <c r="O22" s="78">
        <f>IFERROR((s_DL/(up_Rad_Spec!AZ22*s_GSF_s*s_Fam*s_Foffset*acf!E22*s_ET_ow*(1/24)*s_EF_ow*(1/365)))*1,".")</f>
        <v>4.0267259056732785</v>
      </c>
      <c r="P22" s="78">
        <f>IFERROR((s_DL/(up_Rad_Spec!BA22*s_GSF_s*s_Fam*s_Foffset*acf!F22*s_ET_ow*(1/24)*s_EF_ow*(1/365)))*1,".")</f>
        <v>4.1696397941680949</v>
      </c>
      <c r="Q22" s="78">
        <f>IFERROR((s_DL/(up_Rad_Spec!BB22*s_GSF_s*s_Fam*s_Foffset*acf!G22*s_ET_ow*(1/24)*s_EF_ow*(1/365)))*1,".")</f>
        <v>4.1580965909090883</v>
      </c>
      <c r="R22" s="78">
        <f>IFERROR((s_DL/(up_Rad_Spec!AY22*s_GSF_s*s_Fam*s_Foffset*acf!C22*s_ET_ow*(1/24)*s_EF_ow*(1/365)))*1,".")</f>
        <v>4.0322919334186951</v>
      </c>
    </row>
    <row r="23" spans="1:18">
      <c r="A23" s="82" t="s">
        <v>30</v>
      </c>
      <c r="B23" s="85" t="s">
        <v>10</v>
      </c>
      <c r="C23" s="78">
        <f>IFERROR((s_DL/(k_decay*up_Rad_Spec!V23*s_IFD_ow*s_EF_ow))*1,".")</f>
        <v>3.0499657036180126E-5</v>
      </c>
      <c r="D23" s="78">
        <f>IFERROR((s_DL/(k_decay*up_Rad_Spec!AN23*s_IRA_ow*(1/s_PEFm_ui)*s_SLF*s_ET_ow*s_EF_ow))*1,".")</f>
        <v>1.0734641249910248E-6</v>
      </c>
      <c r="E23" s="78">
        <f>IFERROR((s_DL/(k_decay*up_Rad_Spec!AN23*s_IRA_ow*(1/s_PEF)*s_SLF*s_ET_ow*s_EF_ow))*1,".")</f>
        <v>3.8235142431006176E-4</v>
      </c>
      <c r="F23" s="78">
        <f>IFERROR((s_DL/(k_decay*up_Rad_Spec!AY23*s_GSF_s*s_Fam*s_Foffset*acf!C23*s_ET_ow*(1/24)*s_EF_ow*(1/365)))*1,".")</f>
        <v>4.8497974732895495</v>
      </c>
      <c r="G23" s="78">
        <f t="shared" si="2"/>
        <v>2.8246309422328773E-5</v>
      </c>
      <c r="H23" s="78">
        <f t="shared" si="3"/>
        <v>1.0369668708179209E-6</v>
      </c>
      <c r="I23" s="86">
        <f>IFERROR((s_DL/(up_Rad_Spec!AV23*s_GSF_s*s_Fam*s_Foffset*Fsurf!C23*s_EF_ow*(1/365)*s_ET_ow*(1/24)))*1,".")</f>
        <v>3.669878508588186</v>
      </c>
      <c r="J23" s="78">
        <f>IFERROR((s_DL/(up_Rad_Spec!AZ23*s_GSF_s*s_Fam*s_Foffset*Fsurf!C23*s_EF_ow*(1/365)*s_ET_ow*(1/24)))*1,".")</f>
        <v>3.669878508588186</v>
      </c>
      <c r="K23" s="78">
        <f>IFERROR((s_DL/(up_Rad_Spec!BA23*s_GSF_s*s_Fam*s_Foffset*Fsurf!C23*s_EF_ow*(1/365)*s_ET_ow*(1/24)))*1,".")</f>
        <v>3.669878508588186</v>
      </c>
      <c r="L23" s="78">
        <f>IFERROR((s_DL/(up_Rad_Spec!BB23*s_GSF_s*s_Fam*s_Foffset*Fsurf!C23*s_EF_ow*(1/365)*s_ET_ow*(1/24)))*1,".")</f>
        <v>3.669878508588186</v>
      </c>
      <c r="M23" s="78">
        <f>IFERROR((s_DL/(up_Rad_Spec!AY23*s_GSF_s*s_Fam*s_Foffset*Fsurf!C23*s_EF_ow*(1/365)*s_ET_ow*(1/24)))*1,".")</f>
        <v>3.669878508588186</v>
      </c>
      <c r="N23" s="78">
        <f>IFERROR((s_DL/(up_Rad_Spec!AV23*s_GSF_s*s_Fam*s_Foffset*acf!D23*s_ET_ow*(1/24)*s_EF_ow*(1/365)))*1,".")</f>
        <v>4.8130394857667564</v>
      </c>
      <c r="O23" s="78">
        <f>IFERROR((s_DL/(up_Rad_Spec!AZ23*s_GSF_s*s_Fam*s_Foffset*acf!E23*s_ET_ow*(1/24)*s_EF_ow*(1/365)))*1,".")</f>
        <v>4.5173040752351135</v>
      </c>
      <c r="P23" s="78">
        <f>IFERROR((s_DL/(up_Rad_Spec!BA23*s_GSF_s*s_Fam*s_Foffset*acf!F23*s_ET_ow*(1/24)*s_EF_ow*(1/365)))*1,".")</f>
        <v>4.4610054701745225</v>
      </c>
      <c r="Q23" s="78">
        <f>IFERROR((s_DL/(up_Rad_Spec!BB23*s_GSF_s*s_Fam*s_Foffset*acf!G23*s_ET_ow*(1/24)*s_EF_ow*(1/365)))*1,".")</f>
        <v>4.5068931068931075</v>
      </c>
      <c r="R23" s="78">
        <f>IFERROR((s_DL/(up_Rad_Spec!AY23*s_GSF_s*s_Fam*s_Foffset*acf!C23*s_ET_ow*(1/24)*s_EF_ow*(1/365)))*1,".")</f>
        <v>4.29108561341571</v>
      </c>
    </row>
    <row r="24" spans="1:18">
      <c r="A24" s="75" t="s">
        <v>31</v>
      </c>
      <c r="B24" s="85" t="s">
        <v>8</v>
      </c>
      <c r="C24" s="78">
        <f>IFERROR((s_DL/(k_decay*up_Rad_Spec!V24*s_IFD_ow*s_EF_ow))*1,".")</f>
        <v>3.0499657036180126E-5</v>
      </c>
      <c r="D24" s="78">
        <f>IFERROR((s_DL/(k_decay*up_Rad_Spec!AN24*s_IRA_ow*(1/s_PEFm_ui)*s_SLF*s_ET_ow*s_EF_ow))*1,".")</f>
        <v>1.0734641249910248E-6</v>
      </c>
      <c r="E24" s="78">
        <f>IFERROR((s_DL/(k_decay*up_Rad_Spec!AN24*s_IRA_ow*(1/s_PEF)*s_SLF*s_ET_ow*s_EF_ow))*1,".")</f>
        <v>3.8235142431006176E-4</v>
      </c>
      <c r="F24" s="78">
        <f>IFERROR((s_DL/(k_decay*up_Rad_Spec!AY24*s_GSF_s*s_Fam*s_Foffset*acf!C24*s_ET_ow*(1/24)*s_EF_ow*(1/365)))*1,".")</f>
        <v>5.0788677014359136</v>
      </c>
      <c r="G24" s="78">
        <f t="shared" si="2"/>
        <v>2.8246316842290821E-5</v>
      </c>
      <c r="H24" s="78">
        <f t="shared" si="3"/>
        <v>1.0369668808181031E-6</v>
      </c>
      <c r="I24" s="86">
        <f>IFERROR((s_DL/(up_Rad_Spec!AV24*s_GSF_s*s_Fam*s_Foffset*Fsurf!C24*s_EF_ow*(1/365)*s_ET_ow*(1/24)))*1,".")</f>
        <v>4.0261053405643903</v>
      </c>
      <c r="J24" s="78">
        <f>IFERROR((s_DL/(up_Rad_Spec!AZ24*s_GSF_s*s_Fam*s_Foffset*Fsurf!C24*s_EF_ow*(1/365)*s_ET_ow*(1/24)))*1,".")</f>
        <v>4.0261053405643903</v>
      </c>
      <c r="K24" s="78">
        <f>IFERROR((s_DL/(up_Rad_Spec!BA24*s_GSF_s*s_Fam*s_Foffset*Fsurf!C24*s_EF_ow*(1/365)*s_ET_ow*(1/24)))*1,".")</f>
        <v>4.0261053405643903</v>
      </c>
      <c r="L24" s="78">
        <f>IFERROR((s_DL/(up_Rad_Spec!BB24*s_GSF_s*s_Fam*s_Foffset*Fsurf!C24*s_EF_ow*(1/365)*s_ET_ow*(1/24)))*1,".")</f>
        <v>4.0261053405643903</v>
      </c>
      <c r="M24" s="78">
        <f>IFERROR((s_DL/(up_Rad_Spec!AY24*s_GSF_s*s_Fam*s_Foffset*Fsurf!C24*s_EF_ow*(1/365)*s_ET_ow*(1/24)))*1,".")</f>
        <v>4.0261053405643903</v>
      </c>
      <c r="N24" s="78">
        <f>IFERROR((s_DL/(up_Rad_Spec!AV24*s_GSF_s*s_Fam*s_Foffset*acf!D24*s_ET_ow*(1/24)*s_EF_ow*(1/365)))*1,".")</f>
        <v>4.3592994161801508</v>
      </c>
      <c r="O24" s="78">
        <f>IFERROR((s_DL/(up_Rad_Spec!AZ24*s_GSF_s*s_Fam*s_Foffset*acf!E24*s_ET_ow*(1/24)*s_EF_ow*(1/365)))*1,".")</f>
        <v>4.2637168141592934</v>
      </c>
      <c r="P24" s="78">
        <f>IFERROR((s_DL/(up_Rad_Spec!BA24*s_GSF_s*s_Fam*s_Foffset*acf!F24*s_ET_ow*(1/24)*s_EF_ow*(1/365)))*1,".")</f>
        <v>4.33212476672887</v>
      </c>
      <c r="Q24" s="78">
        <f>IFERROR((s_DL/(up_Rad_Spec!BB24*s_GSF_s*s_Fam*s_Foffset*acf!G24*s_ET_ow*(1/24)*s_EF_ow*(1/365)))*1,".")</f>
        <v>4.1694431223227042</v>
      </c>
      <c r="R24" s="78">
        <f>IFERROR((s_DL/(up_Rad_Spec!AY24*s_GSF_s*s_Fam*s_Foffset*acf!C24*s_ET_ow*(1/24)*s_EF_ow*(1/365)))*1,".")</f>
        <v>4.4937662337662312</v>
      </c>
    </row>
    <row r="25" spans="1:18">
      <c r="A25" s="82" t="s">
        <v>32</v>
      </c>
      <c r="B25" s="85" t="s">
        <v>10</v>
      </c>
      <c r="C25" s="78">
        <f>IFERROR((s_DL/(k_decay*up_Rad_Spec!V25*s_IFD_ow*s_EF_ow))*1,".")</f>
        <v>3.0499657036180126E-5</v>
      </c>
      <c r="D25" s="78">
        <f>IFERROR((s_DL/(k_decay*up_Rad_Spec!AN25*s_IRA_ow*(1/s_PEFm_ui)*s_SLF*s_ET_ow*s_EF_ow))*1,".")</f>
        <v>1.0734641249910248E-6</v>
      </c>
      <c r="E25" s="78">
        <f>IFERROR((s_DL/(k_decay*up_Rad_Spec!AN25*s_IRA_ow*(1/s_PEF)*s_SLF*s_ET_ow*s_EF_ow))*1,".")</f>
        <v>3.8235142431006176E-4</v>
      </c>
      <c r="F25" s="78">
        <f>IFERROR((s_DL/(k_decay*up_Rad_Spec!AY25*s_GSF_s*s_Fam*s_Foffset*acf!C25*s_ET_ow*(1/24)*s_EF_ow*(1/365)))*1,".")</f>
        <v>5.106462266139399</v>
      </c>
      <c r="G25" s="78">
        <f t="shared" si="2"/>
        <v>2.8246317691197964E-5</v>
      </c>
      <c r="H25" s="78">
        <f t="shared" si="3"/>
        <v>1.0369668819622093E-6</v>
      </c>
      <c r="I25" s="86">
        <f>IFERROR((s_DL/(up_Rad_Spec!AV25*s_GSF_s*s_Fam*s_Foffset*Fsurf!C25*s_EF_ow*(1/365)*s_ET_ow*(1/24)))*1,".")</f>
        <v>3.9858039858039858</v>
      </c>
      <c r="J25" s="78">
        <f>IFERROR((s_DL/(up_Rad_Spec!AZ25*s_GSF_s*s_Fam*s_Foffset*Fsurf!C25*s_EF_ow*(1/365)*s_ET_ow*(1/24)))*1,".")</f>
        <v>3.9858039858039858</v>
      </c>
      <c r="K25" s="78">
        <f>IFERROR((s_DL/(up_Rad_Spec!BA25*s_GSF_s*s_Fam*s_Foffset*Fsurf!C25*s_EF_ow*(1/365)*s_ET_ow*(1/24)))*1,".")</f>
        <v>3.9858039858039858</v>
      </c>
      <c r="L25" s="78">
        <f>IFERROR((s_DL/(up_Rad_Spec!BB25*s_GSF_s*s_Fam*s_Foffset*Fsurf!C25*s_EF_ow*(1/365)*s_ET_ow*(1/24)))*1,".")</f>
        <v>3.9858039858039858</v>
      </c>
      <c r="M25" s="78">
        <f>IFERROR((s_DL/(up_Rad_Spec!AY25*s_GSF_s*s_Fam*s_Foffset*Fsurf!C25*s_EF_ow*(1/365)*s_ET_ow*(1/24)))*1,".")</f>
        <v>3.9858039858039858</v>
      </c>
      <c r="N25" s="78">
        <f>IFERROR((s_DL/(up_Rad_Spec!AV25*s_GSF_s*s_Fam*s_Foffset*acf!D25*s_ET_ow*(1/24)*s_EF_ow*(1/365)))*1,".")</f>
        <v>4.2216867469879524</v>
      </c>
      <c r="O25" s="78">
        <f>IFERROR((s_DL/(up_Rad_Spec!AZ25*s_GSF_s*s_Fam*s_Foffset*acf!E25*s_ET_ow*(1/24)*s_EF_ow*(1/365)))*1,".")</f>
        <v>4.2382742681047754</v>
      </c>
      <c r="P25" s="78">
        <f>IFERROR((s_DL/(up_Rad_Spec!BA25*s_GSF_s*s_Fam*s_Foffset*acf!F25*s_ET_ow*(1/24)*s_EF_ow*(1/365)))*1,".")</f>
        <v>4.2726251276813079</v>
      </c>
      <c r="Q25" s="78">
        <f>IFERROR((s_DL/(up_Rad_Spec!BB25*s_GSF_s*s_Fam*s_Foffset*acf!G25*s_ET_ow*(1/24)*s_EF_ow*(1/365)))*1,".")</f>
        <v>4.3289510489510494</v>
      </c>
      <c r="R25" s="78">
        <f>IFERROR((s_DL/(up_Rad_Spec!AY25*s_GSF_s*s_Fam*s_Foffset*acf!C25*s_ET_ow*(1/24)*s_EF_ow*(1/365)))*1,".")</f>
        <v>4.5181818181818176</v>
      </c>
    </row>
    <row r="26" spans="1:18">
      <c r="A26" s="75" t="s">
        <v>33</v>
      </c>
      <c r="B26" s="76" t="s">
        <v>8</v>
      </c>
      <c r="C26" s="78">
        <f>IFERROR((s_DL/(k_decay*up_Rad_Spec!V26*s_IFD_ow*s_EF_ow))*1,".")</f>
        <v>3.0499657036180126E-5</v>
      </c>
      <c r="D26" s="78">
        <f>IFERROR((s_DL/(k_decay*up_Rad_Spec!AN26*s_IRA_ow*(1/s_PEFm_ui)*s_SLF*s_ET_ow*s_EF_ow))*1,".")</f>
        <v>1.0734641249910248E-6</v>
      </c>
      <c r="E26" s="78">
        <f>IFERROR((s_DL/(k_decay*up_Rad_Spec!AN26*s_IRA_ow*(1/s_PEF)*s_SLF*s_ET_ow*s_EF_ow))*1,".")</f>
        <v>3.8235142431006176E-4</v>
      </c>
      <c r="F26" s="78">
        <f>IFERROR((s_DL/(k_decay*up_Rad_Spec!AY26*s_GSF_s*s_Fam*s_Foffset*acf!C26*s_ET_ow*(1/24)*s_EF_ow*(1/365)))*1,".")</f>
        <v>4.6138338141463544</v>
      </c>
      <c r="G26" s="78">
        <f t="shared" si="2"/>
        <v>2.8246301008709288E-5</v>
      </c>
      <c r="H26" s="78">
        <f t="shared" si="3"/>
        <v>1.0369668594785405E-6</v>
      </c>
      <c r="I26" s="86">
        <f>IFERROR((s_DL/(up_Rad_Spec!AV26*s_GSF_s*s_Fam*s_Foffset*Fsurf!C26*s_EF_ow*(1/365)*s_ET_ow*(1/24)))*1,".")</f>
        <v>3.4032634032634035</v>
      </c>
      <c r="J26" s="78">
        <f>IFERROR((s_DL/(up_Rad_Spec!AZ26*s_GSF_s*s_Fam*s_Foffset*Fsurf!C26*s_EF_ow*(1/365)*s_ET_ow*(1/24)))*1,".")</f>
        <v>3.4032634032634035</v>
      </c>
      <c r="K26" s="78">
        <f>IFERROR((s_DL/(up_Rad_Spec!BA26*s_GSF_s*s_Fam*s_Foffset*Fsurf!C26*s_EF_ow*(1/365)*s_ET_ow*(1/24)))*1,".")</f>
        <v>3.4032634032634035</v>
      </c>
      <c r="L26" s="78">
        <f>IFERROR((s_DL/(up_Rad_Spec!BB26*s_GSF_s*s_Fam*s_Foffset*Fsurf!C26*s_EF_ow*(1/365)*s_ET_ow*(1/24)))*1,".")</f>
        <v>3.4032634032634035</v>
      </c>
      <c r="M26" s="78">
        <f>IFERROR((s_DL/(up_Rad_Spec!AY26*s_GSF_s*s_Fam*s_Foffset*Fsurf!C26*s_EF_ow*(1/365)*s_ET_ow*(1/24)))*1,".")</f>
        <v>3.4032634032634035</v>
      </c>
      <c r="N26" s="78">
        <f>IFERROR((s_DL/(up_Rad_Spec!AV26*s_GSF_s*s_Fam*s_Foffset*acf!D26*s_ET_ow*(1/24)*s_EF_ow*(1/365)))*1,".")</f>
        <v>4.1849721706864553</v>
      </c>
      <c r="O26" s="78">
        <f>IFERROR((s_DL/(up_Rad_Spec!AZ26*s_GSF_s*s_Fam*s_Foffset*acf!E26*s_ET_ow*(1/24)*s_EF_ow*(1/365)))*1,".")</f>
        <v>4.3297440423654026</v>
      </c>
      <c r="P26" s="78">
        <f>IFERROR((s_DL/(up_Rad_Spec!BA26*s_GSF_s*s_Fam*s_Foffset*acf!F26*s_ET_ow*(1/24)*s_EF_ow*(1/365)))*1,".")</f>
        <v>4.3720363636363633</v>
      </c>
      <c r="Q26" s="78">
        <f>IFERROR((s_DL/(up_Rad_Spec!BB26*s_GSF_s*s_Fam*s_Foffset*acf!G26*s_ET_ow*(1/24)*s_EF_ow*(1/365)))*1,".")</f>
        <v>4.3302272727272699</v>
      </c>
      <c r="R26" s="78">
        <f>IFERROR((s_DL/(up_Rad_Spec!AY26*s_GSF_s*s_Fam*s_Foffset*acf!C26*s_ET_ow*(1/24)*s_EF_ow*(1/365)))*1,".")</f>
        <v>4.0823057069113871</v>
      </c>
    </row>
    <row r="27" spans="1:18">
      <c r="A27" s="75" t="s">
        <v>34</v>
      </c>
      <c r="B27" s="85" t="s">
        <v>8</v>
      </c>
      <c r="C27" s="78">
        <f>IFERROR((s_DL/(k_decay*up_Rad_Spec!V27*s_IFD_ow*s_EF_ow))*1,".")</f>
        <v>3.0499657036180126E-5</v>
      </c>
      <c r="D27" s="78">
        <f>IFERROR((s_DL/(k_decay*up_Rad_Spec!AN27*s_IRA_ow*(1/s_PEFm_ui)*s_SLF*s_ET_ow*s_EF_ow))*1,".")</f>
        <v>1.0734641249910248E-6</v>
      </c>
      <c r="E27" s="78">
        <f>IFERROR((s_DL/(k_decay*up_Rad_Spec!AN27*s_IRA_ow*(1/s_PEF)*s_SLF*s_ET_ow*s_EF_ow))*1,".")</f>
        <v>3.8235142431006176E-4</v>
      </c>
      <c r="F27" s="78">
        <f>IFERROR((s_DL/(k_decay*up_Rad_Spec!AY27*s_GSF_s*s_Fam*s_Foffset*acf!C27*s_ET_ow*(1/24)*s_EF_ow*(1/365)))*1,".")</f>
        <v>4.777201752275654</v>
      </c>
      <c r="G27" s="78">
        <f t="shared" si="2"/>
        <v>2.8246306922344806E-5</v>
      </c>
      <c r="H27" s="78">
        <f t="shared" si="3"/>
        <v>1.0369668674485905E-6</v>
      </c>
      <c r="I27" s="86">
        <f>IFERROR((s_DL/(up_Rad_Spec!AV27*s_GSF_s*s_Fam*s_Foffset*Fsurf!C27*s_EF_ow*(1/365)*s_ET_ow*(1/24)))*1,".")</f>
        <v>3.6597593582887695</v>
      </c>
      <c r="J27" s="78">
        <f>IFERROR((s_DL/(up_Rad_Spec!AZ27*s_GSF_s*s_Fam*s_Foffset*Fsurf!C27*s_EF_ow*(1/365)*s_ET_ow*(1/24)))*1,".")</f>
        <v>3.6597593582887695</v>
      </c>
      <c r="K27" s="78">
        <f>IFERROR((s_DL/(up_Rad_Spec!BA27*s_GSF_s*s_Fam*s_Foffset*Fsurf!C27*s_EF_ow*(1/365)*s_ET_ow*(1/24)))*1,".")</f>
        <v>3.6597593582887695</v>
      </c>
      <c r="L27" s="78">
        <f>IFERROR((s_DL/(up_Rad_Spec!BB27*s_GSF_s*s_Fam*s_Foffset*Fsurf!C27*s_EF_ow*(1/365)*s_ET_ow*(1/24)))*1,".")</f>
        <v>3.6597593582887695</v>
      </c>
      <c r="M27" s="78">
        <f>IFERROR((s_DL/(up_Rad_Spec!AY27*s_GSF_s*s_Fam*s_Foffset*Fsurf!C27*s_EF_ow*(1/365)*s_ET_ow*(1/24)))*1,".")</f>
        <v>3.6597593582887695</v>
      </c>
      <c r="N27" s="78">
        <f>IFERROR((s_DL/(up_Rad_Spec!AV27*s_GSF_s*s_Fam*s_Foffset*acf!D27*s_ET_ow*(1/24)*s_EF_ow*(1/365)))*1,".")</f>
        <v>4.1148410609435127</v>
      </c>
      <c r="O27" s="78">
        <f>IFERROR((s_DL/(up_Rad_Spec!AZ27*s_GSF_s*s_Fam*s_Foffset*acf!E27*s_ET_ow*(1/24)*s_EF_ow*(1/365)))*1,".")</f>
        <v>4.3590430622009597</v>
      </c>
      <c r="P27" s="78">
        <f>IFERROR((s_DL/(up_Rad_Spec!BA27*s_GSF_s*s_Fam*s_Foffset*acf!F27*s_ET_ow*(1/24)*s_EF_ow*(1/365)))*1,".")</f>
        <v>4.4094949494949489</v>
      </c>
      <c r="Q27" s="78">
        <f>IFERROR((s_DL/(up_Rad_Spec!BB27*s_GSF_s*s_Fam*s_Foffset*acf!G27*s_ET_ow*(1/24)*s_EF_ow*(1/365)))*1,".")</f>
        <v>4.3741871267418722</v>
      </c>
      <c r="R27" s="78">
        <f>IFERROR((s_DL/(up_Rad_Spec!AY27*s_GSF_s*s_Fam*s_Foffset*acf!C27*s_ET_ow*(1/24)*s_EF_ow*(1/365)))*1,".")</f>
        <v>4.2268531468531485</v>
      </c>
    </row>
    <row r="28" spans="1:18">
      <c r="A28" s="75" t="s">
        <v>35</v>
      </c>
      <c r="B28" s="76" t="s">
        <v>8</v>
      </c>
      <c r="C28" s="78">
        <f>IFERROR((s_DL/(k_decay*up_Rad_Spec!V28*s_IFD_ow*s_EF_ow))*1,".")</f>
        <v>3.0499657036180126E-5</v>
      </c>
      <c r="D28" s="78">
        <f>IFERROR((s_DL/(k_decay*up_Rad_Spec!AN28*s_IRA_ow*(1/s_PEFm_ui)*s_SLF*s_ET_ow*s_EF_ow))*1,".")</f>
        <v>1.0734641249910248E-6</v>
      </c>
      <c r="E28" s="78">
        <f>IFERROR((s_DL/(k_decay*up_Rad_Spec!AN28*s_IRA_ow*(1/s_PEF)*s_SLF*s_ET_ow*s_EF_ow))*1,".")</f>
        <v>3.8235142431006176E-4</v>
      </c>
      <c r="F28" s="78">
        <f>IFERROR((s_DL/(k_decay*up_Rad_Spec!AY28*s_GSF_s*s_Fam*s_Foffset*acf!C28*s_ET_ow*(1/24)*s_EF_ow*(1/365)))*1,".")</f>
        <v>5.1860168090611491</v>
      </c>
      <c r="G28" s="78">
        <f t="shared" si="2"/>
        <v>2.8246320088013729E-5</v>
      </c>
      <c r="H28" s="78">
        <f t="shared" si="3"/>
        <v>1.0369668851924933E-6</v>
      </c>
      <c r="I28" s="86">
        <f>IFERROR((s_DL/(up_Rad_Spec!AV28*s_GSF_s*s_Fam*s_Foffset*Fsurf!C28*s_EF_ow*(1/365)*s_ET_ow*(1/24)))*1,".")</f>
        <v>4.1869802122168061</v>
      </c>
      <c r="J28" s="78">
        <f>IFERROR((s_DL/(up_Rad_Spec!AZ28*s_GSF_s*s_Fam*s_Foffset*Fsurf!C28*s_EF_ow*(1/365)*s_ET_ow*(1/24)))*1,".")</f>
        <v>4.1869802122168061</v>
      </c>
      <c r="K28" s="78">
        <f>IFERROR((s_DL/(up_Rad_Spec!BA28*s_GSF_s*s_Fam*s_Foffset*Fsurf!C28*s_EF_ow*(1/365)*s_ET_ow*(1/24)))*1,".")</f>
        <v>4.1869802122168061</v>
      </c>
      <c r="L28" s="78">
        <f>IFERROR((s_DL/(up_Rad_Spec!BB28*s_GSF_s*s_Fam*s_Foffset*Fsurf!C28*s_EF_ow*(1/365)*s_ET_ow*(1/24)))*1,".")</f>
        <v>4.1869802122168061</v>
      </c>
      <c r="M28" s="78">
        <f>IFERROR((s_DL/(up_Rad_Spec!AY28*s_GSF_s*s_Fam*s_Foffset*Fsurf!C28*s_EF_ow*(1/365)*s_ET_ow*(1/24)))*1,".")</f>
        <v>4.1869802122168061</v>
      </c>
      <c r="N28" s="78">
        <f>IFERROR((s_DL/(up_Rad_Spec!AV28*s_GSF_s*s_Fam*s_Foffset*acf!D28*s_ET_ow*(1/24)*s_EF_ow*(1/365)))*1,".")</f>
        <v>4.2269832078749277</v>
      </c>
      <c r="O28" s="78">
        <f>IFERROR((s_DL/(up_Rad_Spec!AZ28*s_GSF_s*s_Fam*s_Foffset*acf!E28*s_ET_ow*(1/24)*s_EF_ow*(1/365)))*1,".")</f>
        <v>4.2777641277641285</v>
      </c>
      <c r="P28" s="78">
        <f>IFERROR((s_DL/(up_Rad_Spec!BA28*s_GSF_s*s_Fam*s_Foffset*acf!F28*s_ET_ow*(1/24)*s_EF_ow*(1/365)))*1,".")</f>
        <v>4.2284794851166509</v>
      </c>
      <c r="Q28" s="78">
        <f>IFERROR((s_DL/(up_Rad_Spec!BB28*s_GSF_s*s_Fam*s_Foffset*acf!G28*s_ET_ow*(1/24)*s_EF_ow*(1/365)))*1,".")</f>
        <v>4.3583683921712071</v>
      </c>
      <c r="R28" s="78">
        <f>IFERROR((s_DL/(up_Rad_Spec!AY28*s_GSF_s*s_Fam*s_Foffset*acf!C28*s_ET_ow*(1/24)*s_EF_ow*(1/365)))*1,".")</f>
        <v>4.5885714285714299</v>
      </c>
    </row>
    <row r="29" spans="1:18">
      <c r="A29" s="75" t="s">
        <v>36</v>
      </c>
      <c r="B29" s="85" t="s">
        <v>8</v>
      </c>
      <c r="C29" s="78">
        <f>IFERROR((s_DL/(k_decay*up_Rad_Spec!V29*s_IFD_ow*s_EF_ow))*1,".")</f>
        <v>3.0499657036180126E-5</v>
      </c>
      <c r="D29" s="78">
        <f>IFERROR((s_DL/(k_decay*up_Rad_Spec!AN29*s_IRA_ow*(1/s_PEFm_ui)*s_SLF*s_ET_ow*s_EF_ow))*1,".")</f>
        <v>1.0734641249910248E-6</v>
      </c>
      <c r="E29" s="78">
        <f>IFERROR((s_DL/(k_decay*up_Rad_Spec!AN29*s_IRA_ow*(1/s_PEF)*s_SLF*s_ET_ow*s_EF_ow))*1,".")</f>
        <v>3.8235142431006176E-4</v>
      </c>
      <c r="F29" s="78">
        <f>IFERROR((s_DL/(k_decay*up_Rad_Spec!AY29*s_GSF_s*s_Fam*s_Foffset*acf!C29*s_ET_ow*(1/24)*s_EF_ow*(1/365)))*1,".")</f>
        <v>5.1548461595701713</v>
      </c>
      <c r="G29" s="78">
        <f t="shared" si="2"/>
        <v>2.8246319157720282E-5</v>
      </c>
      <c r="H29" s="78">
        <f t="shared" si="3"/>
        <v>1.0369668839386999E-6</v>
      </c>
      <c r="I29" s="86" t="str">
        <f>IFERROR((s_DL/(up_Rad_Spec!AV29*s_GSF_s*s_Fam*s_Foffset*Fsurf!C29*s_EF_ow*(1/365)*s_ET_ow*(1/24)))*1,".")</f>
        <v>.</v>
      </c>
      <c r="J29" s="78" t="str">
        <f>IFERROR((s_DL/(up_Rad_Spec!AZ29*s_GSF_s*s_Fam*s_Foffset*Fsurf!C29*s_EF_ow*(1/365)*s_ET_ow*(1/24)))*1,".")</f>
        <v>.</v>
      </c>
      <c r="K29" s="78" t="str">
        <f>IFERROR((s_DL/(up_Rad_Spec!BA29*s_GSF_s*s_Fam*s_Foffset*Fsurf!C29*s_EF_ow*(1/365)*s_ET_ow*(1/24)))*1,".")</f>
        <v>.</v>
      </c>
      <c r="L29" s="78" t="str">
        <f>IFERROR((s_DL/(up_Rad_Spec!BB29*s_GSF_s*s_Fam*s_Foffset*Fsurf!C29*s_EF_ow*(1/365)*s_ET_ow*(1/24)))*1,".")</f>
        <v>.</v>
      </c>
      <c r="M29" s="78" t="str">
        <f>IFERROR((s_DL/(up_Rad_Spec!AY29*s_GSF_s*s_Fam*s_Foffset*Fsurf!C29*s_EF_ow*(1/365)*s_ET_ow*(1/24)))*1,".")</f>
        <v>.</v>
      </c>
      <c r="N29" s="78">
        <f>IFERROR((s_DL/(up_Rad_Spec!AV29*s_GSF_s*s_Fam*s_Foffset*acf!D29*s_ET_ow*(1/24)*s_EF_ow*(1/365)))*1,".")</f>
        <v>4.2429210134128201</v>
      </c>
      <c r="O29" s="78">
        <f>IFERROR((s_DL/(up_Rad_Spec!AZ29*s_GSF_s*s_Fam*s_Foffset*acf!E29*s_ET_ow*(1/24)*s_EF_ow*(1/365)))*1,".")</f>
        <v>4.2333014354066982</v>
      </c>
      <c r="P29" s="78">
        <f>IFERROR((s_DL/(up_Rad_Spec!BA29*s_GSF_s*s_Fam*s_Foffset*acf!F29*s_ET_ow*(1/24)*s_EF_ow*(1/365)))*1,".")</f>
        <v>4.2221003134796247</v>
      </c>
      <c r="Q29" s="78">
        <f>IFERROR((s_DL/(up_Rad_Spec!BB29*s_GSF_s*s_Fam*s_Foffset*acf!G29*s_ET_ow*(1/24)*s_EF_ow*(1/365)))*1,".")</f>
        <v>4.2636083916083898</v>
      </c>
      <c r="R29" s="78">
        <f>IFERROR((s_DL/(up_Rad_Spec!AY29*s_GSF_s*s_Fam*s_Foffset*acf!C29*s_ET_ow*(1/24)*s_EF_ow*(1/365)))*1,".")</f>
        <v>4.560991735537189</v>
      </c>
    </row>
    <row r="30" spans="1:18">
      <c r="A30" s="75" t="s">
        <v>37</v>
      </c>
      <c r="B30" s="76" t="s">
        <v>8</v>
      </c>
      <c r="C30" s="78">
        <f>IFERROR((s_DL/(k_decay*up_Rad_Spec!V30*s_IFD_ow*s_EF_ow))*1,".")</f>
        <v>3.0499657036180126E-5</v>
      </c>
      <c r="D30" s="78">
        <f>IFERROR((s_DL/(k_decay*up_Rad_Spec!AN30*s_IRA_ow*(1/s_PEFm_ui)*s_SLF*s_ET_ow*s_EF_ow))*1,".")</f>
        <v>1.0734641249910248E-6</v>
      </c>
      <c r="E30" s="78">
        <f>IFERROR((s_DL/(k_decay*up_Rad_Spec!AN30*s_IRA_ow*(1/s_PEF)*s_SLF*s_ET_ow*s_EF_ow))*1,".")</f>
        <v>3.8235142431006176E-4</v>
      </c>
      <c r="F30" s="78">
        <f>IFERROR((s_DL/(k_decay*up_Rad_Spec!AY30*s_GSF_s*s_Fam*s_Foffset*acf!C30*s_ET_ow*(1/24)*s_EF_ow*(1/365)))*1,".")</f>
        <v>4.5002625202596729</v>
      </c>
      <c r="G30" s="78">
        <f t="shared" si="2"/>
        <v>2.8246296644637599E-5</v>
      </c>
      <c r="H30" s="78">
        <f t="shared" si="3"/>
        <v>1.0369668535968992E-6</v>
      </c>
      <c r="I30" s="86">
        <f>IFERROR((s_DL/(up_Rad_Spec!AV30*s_GSF_s*s_Fam*s_Foffset*Fsurf!C30*s_EF_ow*(1/365)*s_ET_ow*(1/24)))*1,".")</f>
        <v>3.2962071041541248</v>
      </c>
      <c r="J30" s="78">
        <f>IFERROR((s_DL/(up_Rad_Spec!AZ30*s_GSF_s*s_Fam*s_Foffset*Fsurf!C30*s_EF_ow*(1/365)*s_ET_ow*(1/24)))*1,".")</f>
        <v>3.2962071041541248</v>
      </c>
      <c r="K30" s="78">
        <f>IFERROR((s_DL/(up_Rad_Spec!BA30*s_GSF_s*s_Fam*s_Foffset*Fsurf!C30*s_EF_ow*(1/365)*s_ET_ow*(1/24)))*1,".")</f>
        <v>3.2962071041541248</v>
      </c>
      <c r="L30" s="78">
        <f>IFERROR((s_DL/(up_Rad_Spec!BB30*s_GSF_s*s_Fam*s_Foffset*Fsurf!C30*s_EF_ow*(1/365)*s_ET_ow*(1/24)))*1,".")</f>
        <v>3.2962071041541248</v>
      </c>
      <c r="M30" s="78">
        <f>IFERROR((s_DL/(up_Rad_Spec!AY30*s_GSF_s*s_Fam*s_Foffset*Fsurf!C30*s_EF_ow*(1/365)*s_ET_ow*(1/24)))*1,".")</f>
        <v>3.2962071041541248</v>
      </c>
      <c r="N30" s="78">
        <f>IFERROR((s_DL/(up_Rad_Spec!AV30*s_GSF_s*s_Fam*s_Foffset*acf!D30*s_ET_ow*(1/24)*s_EF_ow*(1/365)))*1,".")</f>
        <v>3.9818181818181824</v>
      </c>
      <c r="O30" s="78">
        <f>IFERROR((s_DL/(up_Rad_Spec!AZ30*s_GSF_s*s_Fam*s_Foffset*acf!E30*s_ET_ow*(1/24)*s_EF_ow*(1/365)))*1,".")</f>
        <v>4.0639175257731956</v>
      </c>
      <c r="P30" s="78">
        <f>IFERROR((s_DL/(up_Rad_Spec!BA30*s_GSF_s*s_Fam*s_Foffset*acf!F30*s_ET_ow*(1/24)*s_EF_ow*(1/365)))*1,".")</f>
        <v>4.1005940082644612</v>
      </c>
      <c r="Q30" s="78">
        <f>IFERROR((s_DL/(up_Rad_Spec!BB30*s_GSF_s*s_Fam*s_Foffset*acf!G30*s_ET_ow*(1/24)*s_EF_ow*(1/365)))*1,".")</f>
        <v>4.1423753665689178</v>
      </c>
      <c r="R30" s="78">
        <f>IFERROR((s_DL/(up_Rad_Spec!AY30*s_GSF_s*s_Fam*s_Foffset*acf!C30*s_ET_ow*(1/24)*s_EF_ow*(1/365)))*1,".")</f>
        <v>3.9818181818181824</v>
      </c>
    </row>
    <row r="31" spans="1:18">
      <c r="A31" s="87" t="s">
        <v>9</v>
      </c>
      <c r="B31" s="87" t="s">
        <v>8</v>
      </c>
      <c r="C31" s="88">
        <f>IFERROR(1/SUM(1/C32,1/C33,1/C34,1/C35,1/C36,1/C37,1/C38,1/C39,1/C40,1/C41,1/C42,1/C43,1/C44),0)</f>
        <v>2.541714337778477E-6</v>
      </c>
      <c r="D31" s="88">
        <f t="shared" ref="D31:E31" si="4">IFERROR(1/SUM(1/D32,1/D33,1/D34,1/D35,1/D36,1/D37,1/D38,1/D39,1/D40,1/D41,1/D42,1/D43,1/D44),0)</f>
        <v>8.9458027490076771E-8</v>
      </c>
      <c r="E31" s="88">
        <f t="shared" si="4"/>
        <v>3.1863574599743142E-5</v>
      </c>
      <c r="F31" s="88">
        <f>IFERROR(1/SUM(1/F32,1/F33,1/F34,1/F35,1/F36,1/F37,1/F38,1/F39,1/F40,1/F41,1/F42,1/F43,1/F44),0)</f>
        <v>0.39616546344985976</v>
      </c>
      <c r="G31" s="88">
        <f t="shared" ref="G31:R31" si="5">IFERROR(1/SUM(1/G32,1/G33,1/G34,1/G35,1/G36,1/G37,1/G38,1/G39,1/G40,1/G41,1/G42,1/G43,1/G44),0)</f>
        <v>2.3539294596920584E-6</v>
      </c>
      <c r="H31" s="88">
        <f t="shared" si="5"/>
        <v>8.641649802348844E-8</v>
      </c>
      <c r="I31" s="88">
        <f>IFERROR(1/SUM(1/I32,1/I33,1/I34,1/I35,1/I36,1/I37,1/I38,1/I39,1/I40,1/I41,1/I43,1/I44),0)</f>
        <v>0.32205915093140092</v>
      </c>
      <c r="J31" s="88">
        <f t="shared" ref="J31:M31" si="6">IFERROR(1/SUM(1/J32,1/J33,1/J34,1/J35,1/J36,1/J37,1/J38,1/J39,1/J40,1/J41,1/J43,1/J44),0)</f>
        <v>0.32205915093140092</v>
      </c>
      <c r="K31" s="88">
        <f t="shared" si="6"/>
        <v>0.32205915093140092</v>
      </c>
      <c r="L31" s="88">
        <f t="shared" si="6"/>
        <v>0.32205915093140092</v>
      </c>
      <c r="M31" s="88">
        <f t="shared" si="6"/>
        <v>0.32205915093140092</v>
      </c>
      <c r="N31" s="88">
        <f t="shared" si="5"/>
        <v>0.35816705544359689</v>
      </c>
      <c r="O31" s="88">
        <f t="shared" si="5"/>
        <v>0.3554069436488419</v>
      </c>
      <c r="P31" s="88">
        <f t="shared" si="5"/>
        <v>0.35844976651754468</v>
      </c>
      <c r="Q31" s="88">
        <f t="shared" si="5"/>
        <v>0.36279697302171054</v>
      </c>
      <c r="R31" s="88">
        <f t="shared" si="5"/>
        <v>0.35052596115705181</v>
      </c>
    </row>
    <row r="32" spans="1:18">
      <c r="A32" s="90" t="s">
        <v>339</v>
      </c>
      <c r="B32" s="84">
        <v>1</v>
      </c>
      <c r="C32" s="91">
        <f>IFERROR(C3/$B32,0)</f>
        <v>3.0499657036180126E-5</v>
      </c>
      <c r="D32" s="91">
        <f>IFERROR(D3/$B32,0)</f>
        <v>1.0734641249910248E-6</v>
      </c>
      <c r="E32" s="91">
        <f>IFERROR(E3/$B32,0)</f>
        <v>3.8235142431006176E-4</v>
      </c>
      <c r="F32" s="91">
        <f>IFERROR(F3/$B32,0)</f>
        <v>4.5650144989684458</v>
      </c>
      <c r="G32" s="92">
        <f t="shared" ref="G32:G44" si="7">(IF(AND(C32&lt;&gt;0,E32&lt;&gt;0,F32&lt;&gt;0),1/((1/C32)+(1/E32)+(1/F32)),IF(AND(C32&lt;&gt;0,E32&lt;&gt;0,F32=0), 1/((1/C32)+(1/E32)),IF(AND(C32&lt;&gt;0,E32=0,F32&lt;&gt;0),1/((1/C32)+(1/F32)),IF(AND(C32=0,E32&lt;&gt;0,F32&lt;&gt;0),1/((1/E32)+(1/F32)),IF(AND(C32&lt;&gt;0,E32=0,F32=0),1/(1/C32),IF(AND(C32=0,E32&lt;&gt;0,F32=0),1/(1/E32),IF(AND(C32=0,E32=0,F32&lt;&gt;0),1/(1/F32),IF(AND(C32=0,E32=0,F32=0),0)))))))))</f>
        <v>2.8246299159395055E-5</v>
      </c>
      <c r="H32" s="92">
        <f t="shared" ref="H32:H44" si="8">(IF(AND(C32&lt;&gt;0,D32&lt;&gt;0,F32&lt;&gt;0),1/((1/C32)+(1/D32)+(1/F32)),IF(AND(C32&lt;&gt;0,D32&lt;&gt;0,F32=0), 1/((1/C32)+(1/D32)),IF(AND(C32&lt;&gt;0,D32=0,F32&lt;&gt;0),1/((1/C32)+(1/F32)),IF(AND(C32=0,D32&lt;&gt;0,F32&lt;&gt;0),1/((1/D32)+(1/F32)),IF(AND(C32&lt;&gt;0,D32=0,F32=0),1/(1/C32),IF(AND(C32=0,D32&lt;&gt;0,F32=0),1/(1/D32),IF(AND(C32=0,D32=0,F32&lt;&gt;0),1/(1/F32),IF(AND(C32=0,D32=0,F32=0),0)))))))))</f>
        <v>1.0369668569861429E-6</v>
      </c>
      <c r="I32" s="91">
        <f t="shared" ref="I32:R32" si="9">IFERROR(I3/$B32,0)</f>
        <v>3.3376514516497751</v>
      </c>
      <c r="J32" s="91">
        <f t="shared" si="9"/>
        <v>3.3376514516497751</v>
      </c>
      <c r="K32" s="91">
        <f t="shared" si="9"/>
        <v>3.3376514516497751</v>
      </c>
      <c r="L32" s="91">
        <f t="shared" si="9"/>
        <v>3.3376514516497751</v>
      </c>
      <c r="M32" s="91">
        <f t="shared" si="9"/>
        <v>3.3376514516497751</v>
      </c>
      <c r="N32" s="91">
        <f t="shared" si="9"/>
        <v>4.159577922077923</v>
      </c>
      <c r="O32" s="91">
        <f t="shared" si="9"/>
        <v>4.2770990806945877</v>
      </c>
      <c r="P32" s="91">
        <f t="shared" si="9"/>
        <v>4.4217980914113522</v>
      </c>
      <c r="Q32" s="91">
        <f t="shared" si="9"/>
        <v>4.5580656631504066</v>
      </c>
      <c r="R32" s="91">
        <f t="shared" si="9"/>
        <v>4.0391105297580143</v>
      </c>
    </row>
    <row r="33" spans="1:18">
      <c r="A33" s="90" t="s">
        <v>340</v>
      </c>
      <c r="B33" s="84">
        <v>1</v>
      </c>
      <c r="C33" s="93">
        <f t="shared" ref="C33:F34" si="10">IFERROR(C13/$B33,0)</f>
        <v>3.0499657036180126E-5</v>
      </c>
      <c r="D33" s="93">
        <f t="shared" si="10"/>
        <v>1.0734641249910248E-6</v>
      </c>
      <c r="E33" s="93">
        <f t="shared" si="10"/>
        <v>3.8235142431006176E-4</v>
      </c>
      <c r="F33" s="93">
        <f t="shared" si="10"/>
        <v>4.5471402548457087</v>
      </c>
      <c r="G33" s="92">
        <f>(IF(AND(C33&lt;&gt;0,E33&lt;&gt;0,F33&lt;&gt;0),1/((1/C33)+(1/E33)+(1/F33)),IF(AND(C33&lt;&gt;0,E33&lt;&gt;0,F33=0), 1/((1/C33)+(1/E33)),IF(AND(C33&lt;&gt;0,E33=0,F33&lt;&gt;0),1/((1/C33)+(1/F33)),IF(AND(C33=0,E33&lt;&gt;0,F33&lt;&gt;0),1/((1/E33)+(1/F33)),IF(AND(C33&lt;&gt;0,E33=0,F33=0),1/(1/C33),IF(AND(C33=0,E33&lt;&gt;0,F33=0),1/(1/E33),IF(AND(C33=0,E33=0,F33&lt;&gt;0),1/(1/F33),IF(AND(C33=0,E33=0,F33=0),0)))))))))</f>
        <v>2.8246298472373641E-5</v>
      </c>
      <c r="H33" s="92">
        <f t="shared" si="8"/>
        <v>1.0369668560602154E-6</v>
      </c>
      <c r="I33" s="93">
        <f t="shared" ref="I33:R33" si="11">IFERROR(I13/$B33,0)</f>
        <v>3.3460656990068758</v>
      </c>
      <c r="J33" s="93">
        <f t="shared" si="11"/>
        <v>3.3460656990068758</v>
      </c>
      <c r="K33" s="93">
        <f t="shared" si="11"/>
        <v>3.3460656990068758</v>
      </c>
      <c r="L33" s="93">
        <f t="shared" si="11"/>
        <v>3.3460656990068758</v>
      </c>
      <c r="M33" s="93">
        <f t="shared" si="11"/>
        <v>3.3460656990068758</v>
      </c>
      <c r="N33" s="93">
        <f t="shared" si="11"/>
        <v>4.040808080808084</v>
      </c>
      <c r="O33" s="93">
        <f t="shared" si="11"/>
        <v>4.182021330624683</v>
      </c>
      <c r="P33" s="93">
        <f t="shared" si="11"/>
        <v>4.2591587516960638</v>
      </c>
      <c r="Q33" s="93">
        <f t="shared" si="11"/>
        <v>4.2485204572161104</v>
      </c>
      <c r="R33" s="93">
        <f t="shared" si="11"/>
        <v>4.0232954545454529</v>
      </c>
    </row>
    <row r="34" spans="1:18">
      <c r="A34" s="90" t="s">
        <v>341</v>
      </c>
      <c r="B34" s="84">
        <v>1</v>
      </c>
      <c r="C34" s="93">
        <f t="shared" si="10"/>
        <v>3.0499657036180126E-5</v>
      </c>
      <c r="D34" s="93">
        <f t="shared" si="10"/>
        <v>1.0734641249910248E-6</v>
      </c>
      <c r="E34" s="93">
        <f t="shared" si="10"/>
        <v>3.8235142431006176E-4</v>
      </c>
      <c r="F34" s="93">
        <f t="shared" si="10"/>
        <v>4.8284066623619424</v>
      </c>
      <c r="G34" s="92">
        <f t="shared" si="7"/>
        <v>2.8246308693503841E-5</v>
      </c>
      <c r="H34" s="92">
        <f t="shared" si="8"/>
        <v>1.0369668698356539E-6</v>
      </c>
      <c r="I34" s="93">
        <f t="shared" ref="I34:R34" si="12">IFERROR(I14/$B34,0)</f>
        <v>3.6496958586784438</v>
      </c>
      <c r="J34" s="93">
        <f t="shared" si="12"/>
        <v>3.6496958586784438</v>
      </c>
      <c r="K34" s="93">
        <f t="shared" si="12"/>
        <v>3.6496958586784438</v>
      </c>
      <c r="L34" s="93">
        <f t="shared" si="12"/>
        <v>3.6496958586784438</v>
      </c>
      <c r="M34" s="93">
        <f t="shared" si="12"/>
        <v>3.6496958586784438</v>
      </c>
      <c r="N34" s="93">
        <f t="shared" si="12"/>
        <v>4.3181344203241983</v>
      </c>
      <c r="O34" s="93">
        <f t="shared" si="12"/>
        <v>4.2945264159923866</v>
      </c>
      <c r="P34" s="93">
        <f t="shared" si="12"/>
        <v>4.2795242141036569</v>
      </c>
      <c r="Q34" s="93">
        <f t="shared" si="12"/>
        <v>4.4759646827992157</v>
      </c>
      <c r="R34" s="93">
        <f t="shared" si="12"/>
        <v>4.2721590909090921</v>
      </c>
    </row>
    <row r="35" spans="1:18">
      <c r="A35" s="90" t="s">
        <v>342</v>
      </c>
      <c r="B35" s="84">
        <v>1</v>
      </c>
      <c r="C35" s="93">
        <f>IFERROR(C30/$B35,0)</f>
        <v>3.0499657036180126E-5</v>
      </c>
      <c r="D35" s="93">
        <f>IFERROR(D30/$B35,0)</f>
        <v>1.0734641249910248E-6</v>
      </c>
      <c r="E35" s="93">
        <f>IFERROR(E30/$B35,0)</f>
        <v>3.8235142431006176E-4</v>
      </c>
      <c r="F35" s="93">
        <f>IFERROR(F30/$B35,0)</f>
        <v>4.5002625202596729</v>
      </c>
      <c r="G35" s="92">
        <f t="shared" si="7"/>
        <v>2.8246296644637599E-5</v>
      </c>
      <c r="H35" s="92">
        <f t="shared" si="8"/>
        <v>1.0369668535968992E-6</v>
      </c>
      <c r="I35" s="93">
        <f t="shared" ref="I35:R35" si="13">IFERROR(I30/$B35,0)</f>
        <v>3.2962071041541248</v>
      </c>
      <c r="J35" s="93">
        <f t="shared" si="13"/>
        <v>3.2962071041541248</v>
      </c>
      <c r="K35" s="93">
        <f t="shared" si="13"/>
        <v>3.2962071041541248</v>
      </c>
      <c r="L35" s="93">
        <f t="shared" si="13"/>
        <v>3.2962071041541248</v>
      </c>
      <c r="M35" s="93">
        <f t="shared" si="13"/>
        <v>3.2962071041541248</v>
      </c>
      <c r="N35" s="93">
        <f t="shared" si="13"/>
        <v>3.9818181818181824</v>
      </c>
      <c r="O35" s="93">
        <f t="shared" si="13"/>
        <v>4.0639175257731956</v>
      </c>
      <c r="P35" s="93">
        <f t="shared" si="13"/>
        <v>4.1005940082644612</v>
      </c>
      <c r="Q35" s="93">
        <f t="shared" si="13"/>
        <v>4.1423753665689178</v>
      </c>
      <c r="R35" s="93">
        <f t="shared" si="13"/>
        <v>3.9818181818181824</v>
      </c>
    </row>
    <row r="36" spans="1:18">
      <c r="A36" s="90" t="s">
        <v>343</v>
      </c>
      <c r="B36" s="84">
        <v>1</v>
      </c>
      <c r="C36" s="93">
        <f>IFERROR(C26/$B36,0)</f>
        <v>3.0499657036180126E-5</v>
      </c>
      <c r="D36" s="93">
        <f>IFERROR(D26/$B36,0)</f>
        <v>1.0734641249910248E-6</v>
      </c>
      <c r="E36" s="93">
        <f>IFERROR(E26/$B36,0)</f>
        <v>3.8235142431006176E-4</v>
      </c>
      <c r="F36" s="93">
        <f>IFERROR(F26/$B36,0)</f>
        <v>4.6138338141463544</v>
      </c>
      <c r="G36" s="92">
        <f t="shared" si="7"/>
        <v>2.8246301008709288E-5</v>
      </c>
      <c r="H36" s="92">
        <f t="shared" si="8"/>
        <v>1.0369668594785405E-6</v>
      </c>
      <c r="I36" s="93">
        <f t="shared" ref="I36:R36" si="14">IFERROR(I26/$B36,0)</f>
        <v>3.4032634032634035</v>
      </c>
      <c r="J36" s="93">
        <f t="shared" si="14"/>
        <v>3.4032634032634035</v>
      </c>
      <c r="K36" s="93">
        <f t="shared" si="14"/>
        <v>3.4032634032634035</v>
      </c>
      <c r="L36" s="93">
        <f t="shared" si="14"/>
        <v>3.4032634032634035</v>
      </c>
      <c r="M36" s="93">
        <f t="shared" si="14"/>
        <v>3.4032634032634035</v>
      </c>
      <c r="N36" s="93">
        <f t="shared" si="14"/>
        <v>4.1849721706864553</v>
      </c>
      <c r="O36" s="93">
        <f t="shared" si="14"/>
        <v>4.3297440423654026</v>
      </c>
      <c r="P36" s="93">
        <f t="shared" si="14"/>
        <v>4.3720363636363633</v>
      </c>
      <c r="Q36" s="93">
        <f t="shared" si="14"/>
        <v>4.3302272727272699</v>
      </c>
      <c r="R36" s="93">
        <f t="shared" si="14"/>
        <v>4.0823057069113871</v>
      </c>
    </row>
    <row r="37" spans="1:18">
      <c r="A37" s="90" t="s">
        <v>344</v>
      </c>
      <c r="B37" s="84">
        <v>1</v>
      </c>
      <c r="C37" s="93">
        <f>IFERROR(C22/$B37,0)</f>
        <v>3.0499657036180126E-5</v>
      </c>
      <c r="D37" s="93">
        <f>IFERROR(D22/$B37,0)</f>
        <v>1.0734641249910248E-6</v>
      </c>
      <c r="E37" s="93">
        <f>IFERROR(E22/$B37,0)</f>
        <v>3.8235142431006176E-4</v>
      </c>
      <c r="F37" s="93">
        <f>IFERROR(F22/$B37,0)</f>
        <v>4.5573081015024011</v>
      </c>
      <c r="G37" s="92">
        <f t="shared" si="7"/>
        <v>2.8246298863849826E-5</v>
      </c>
      <c r="H37" s="92">
        <f t="shared" si="8"/>
        <v>1.0369668565878242E-6</v>
      </c>
      <c r="I37" s="93">
        <f t="shared" ref="I37:R37" si="15">IFERROR(I22/$B37,0)</f>
        <v>3.4032634032634035</v>
      </c>
      <c r="J37" s="93">
        <f t="shared" si="15"/>
        <v>3.4032634032634035</v>
      </c>
      <c r="K37" s="93">
        <f t="shared" si="15"/>
        <v>3.4032634032634035</v>
      </c>
      <c r="L37" s="93">
        <f t="shared" si="15"/>
        <v>3.4032634032634035</v>
      </c>
      <c r="M37" s="93">
        <f t="shared" si="15"/>
        <v>3.4032634032634035</v>
      </c>
      <c r="N37" s="93">
        <f t="shared" si="15"/>
        <v>4.5855131964809406</v>
      </c>
      <c r="O37" s="93">
        <f t="shared" si="15"/>
        <v>4.0267259056732785</v>
      </c>
      <c r="P37" s="93">
        <f t="shared" si="15"/>
        <v>4.1696397941680949</v>
      </c>
      <c r="Q37" s="93">
        <f t="shared" si="15"/>
        <v>4.1580965909090883</v>
      </c>
      <c r="R37" s="93">
        <f t="shared" si="15"/>
        <v>4.0322919334186951</v>
      </c>
    </row>
    <row r="38" spans="1:18">
      <c r="A38" s="90" t="s">
        <v>345</v>
      </c>
      <c r="B38" s="84">
        <v>1</v>
      </c>
      <c r="C38" s="93">
        <f>IFERROR(C2/$B38,0)</f>
        <v>3.0499657036180126E-5</v>
      </c>
      <c r="D38" s="93">
        <f>IFERROR(D2/$B38,0)</f>
        <v>1.0734641249910248E-6</v>
      </c>
      <c r="E38" s="93">
        <f>IFERROR(E2/$B38,0)</f>
        <v>3.8235142431006176E-4</v>
      </c>
      <c r="F38" s="93">
        <f>IFERROR(F2/$B38,0)</f>
        <v>4.5866781964241863</v>
      </c>
      <c r="G38" s="92">
        <f t="shared" si="7"/>
        <v>2.8246299984891623E-5</v>
      </c>
      <c r="H38" s="92">
        <f t="shared" si="8"/>
        <v>1.0369668580986989E-6</v>
      </c>
      <c r="I38" s="93">
        <f t="shared" ref="I38:R38" si="16">IFERROR(I2/$B38,0)</f>
        <v>3.4003571151308121</v>
      </c>
      <c r="J38" s="93">
        <f t="shared" si="16"/>
        <v>3.4003571151308121</v>
      </c>
      <c r="K38" s="93">
        <f t="shared" si="16"/>
        <v>3.4003571151308121</v>
      </c>
      <c r="L38" s="93">
        <f t="shared" si="16"/>
        <v>3.4003571151308121</v>
      </c>
      <c r="M38" s="93">
        <f t="shared" si="16"/>
        <v>3.4003571151308121</v>
      </c>
      <c r="N38" s="93">
        <f t="shared" si="16"/>
        <v>4.2273137388926871</v>
      </c>
      <c r="O38" s="93">
        <f t="shared" si="16"/>
        <v>4.2736792003807702</v>
      </c>
      <c r="P38" s="93">
        <f t="shared" si="16"/>
        <v>4.3539507221750187</v>
      </c>
      <c r="Q38" s="93">
        <f t="shared" si="16"/>
        <v>4.3429144385026719</v>
      </c>
      <c r="R38" s="93">
        <f t="shared" si="16"/>
        <v>4.0582785014099647</v>
      </c>
    </row>
    <row r="39" spans="1:18">
      <c r="A39" s="90" t="s">
        <v>346</v>
      </c>
      <c r="B39" s="84">
        <v>1</v>
      </c>
      <c r="C39" s="93">
        <f>IFERROR(C11/$B39,0)</f>
        <v>3.0499657036180126E-5</v>
      </c>
      <c r="D39" s="93">
        <f>IFERROR(D11/$B39,0)</f>
        <v>1.0734641249910248E-6</v>
      </c>
      <c r="E39" s="93">
        <f>IFERROR(E11/$B39,0)</f>
        <v>3.8235142431006176E-4</v>
      </c>
      <c r="F39" s="93">
        <f>IFERROR(F11/$B39,0)</f>
        <v>4.8518455296549599</v>
      </c>
      <c r="G39" s="92">
        <f t="shared" si="7"/>
        <v>2.8246309491772779E-5</v>
      </c>
      <c r="H39" s="92">
        <f t="shared" si="8"/>
        <v>1.0369668709115134E-6</v>
      </c>
      <c r="I39" s="93">
        <f t="shared" ref="I39:R39" si="17">IFERROR(I11/$B39,0)</f>
        <v>3.7423103212576896</v>
      </c>
      <c r="J39" s="93">
        <f t="shared" si="17"/>
        <v>3.7423103212576896</v>
      </c>
      <c r="K39" s="93">
        <f t="shared" si="17"/>
        <v>3.7423103212576896</v>
      </c>
      <c r="L39" s="93">
        <f t="shared" si="17"/>
        <v>3.7423103212576896</v>
      </c>
      <c r="M39" s="93">
        <f t="shared" si="17"/>
        <v>3.7423103212576896</v>
      </c>
      <c r="N39" s="93">
        <f t="shared" si="17"/>
        <v>4.835064935064934</v>
      </c>
      <c r="O39" s="93">
        <f t="shared" si="17"/>
        <v>4.470813397129187</v>
      </c>
      <c r="P39" s="93">
        <f t="shared" si="17"/>
        <v>4.382864617396991</v>
      </c>
      <c r="Q39" s="93">
        <f t="shared" si="17"/>
        <v>4.522826086956524</v>
      </c>
      <c r="R39" s="93">
        <f t="shared" si="17"/>
        <v>4.2928977272727282</v>
      </c>
    </row>
    <row r="40" spans="1:18">
      <c r="A40" s="90" t="s">
        <v>347</v>
      </c>
      <c r="B40" s="84">
        <v>1</v>
      </c>
      <c r="C40" s="93">
        <f>IFERROR(C4/$B40,0)</f>
        <v>3.0499657036180126E-5</v>
      </c>
      <c r="D40" s="93">
        <f>IFERROR(D4/$B40,0)</f>
        <v>1.0734641249910248E-6</v>
      </c>
      <c r="E40" s="93">
        <f>IFERROR(E4/$B40,0)</f>
        <v>3.8235142431006176E-4</v>
      </c>
      <c r="F40" s="93">
        <f>IFERROR(F4/$B40,0)</f>
        <v>4.9226172551707723</v>
      </c>
      <c r="G40" s="92">
        <f t="shared" si="7"/>
        <v>2.8246311855950999E-5</v>
      </c>
      <c r="H40" s="92">
        <f t="shared" si="8"/>
        <v>1.0369668740978123E-6</v>
      </c>
      <c r="I40" s="93">
        <f t="shared" ref="I40:R40" si="18">IFERROR(I4/$B40,0)</f>
        <v>3.9580697632387492</v>
      </c>
      <c r="J40" s="93">
        <f t="shared" si="18"/>
        <v>3.9580697632387492</v>
      </c>
      <c r="K40" s="93">
        <f t="shared" si="18"/>
        <v>3.9580697632387492</v>
      </c>
      <c r="L40" s="93">
        <f t="shared" si="18"/>
        <v>3.9580697632387492</v>
      </c>
      <c r="M40" s="93">
        <f t="shared" si="18"/>
        <v>3.9580697632387492</v>
      </c>
      <c r="N40" s="93">
        <f t="shared" si="18"/>
        <v>4.6454545454545473</v>
      </c>
      <c r="O40" s="93">
        <f t="shared" si="18"/>
        <v>4.3800000000000008</v>
      </c>
      <c r="P40" s="93">
        <f t="shared" si="18"/>
        <v>4.3626877470355723</v>
      </c>
      <c r="Q40" s="93">
        <f t="shared" si="18"/>
        <v>4.4306543697848051</v>
      </c>
      <c r="R40" s="93">
        <f t="shared" si="18"/>
        <v>4.3555163283318619</v>
      </c>
    </row>
    <row r="41" spans="1:18">
      <c r="A41" s="90" t="s">
        <v>348</v>
      </c>
      <c r="B41" s="94">
        <v>0.99987999999999999</v>
      </c>
      <c r="C41" s="93">
        <f>IFERROR(C8/$B41,0)</f>
        <v>3.050331743427224E-5</v>
      </c>
      <c r="D41" s="93">
        <f>IFERROR(D8/$B41,0)</f>
        <v>1.0735929561457623E-6</v>
      </c>
      <c r="E41" s="93">
        <f>IFERROR(E8/$B41,0)</f>
        <v>3.8239731198750027E-4</v>
      </c>
      <c r="F41" s="93">
        <f>IFERROR(F8/$B41,0)</f>
        <v>5.0747304670092293</v>
      </c>
      <c r="G41" s="92">
        <f t="shared" si="7"/>
        <v>2.8249706660149335E-5</v>
      </c>
      <c r="H41" s="92">
        <f t="shared" si="8"/>
        <v>1.0370913315798548E-6</v>
      </c>
      <c r="I41" s="93">
        <f t="shared" ref="I41:R41" si="19">IFERROR(I8/$B41,0)</f>
        <v>3.9467750816105678</v>
      </c>
      <c r="J41" s="93">
        <f t="shared" si="19"/>
        <v>3.9467750816105678</v>
      </c>
      <c r="K41" s="93">
        <f t="shared" si="19"/>
        <v>3.9467750816105678</v>
      </c>
      <c r="L41" s="93">
        <f t="shared" si="19"/>
        <v>3.9467750816105678</v>
      </c>
      <c r="M41" s="93">
        <f t="shared" si="19"/>
        <v>3.9467750816105678</v>
      </c>
      <c r="N41" s="93">
        <f t="shared" si="19"/>
        <v>4.0923042357247637</v>
      </c>
      <c r="O41" s="93">
        <f t="shared" si="19"/>
        <v>4.2407818054891653</v>
      </c>
      <c r="P41" s="93">
        <f t="shared" si="19"/>
        <v>4.24508716772824</v>
      </c>
      <c r="Q41" s="93">
        <f t="shared" si="19"/>
        <v>4.4596690863012549</v>
      </c>
      <c r="R41" s="93">
        <f t="shared" si="19"/>
        <v>4.490105621704501</v>
      </c>
    </row>
    <row r="42" spans="1:18">
      <c r="A42" s="90" t="s">
        <v>349</v>
      </c>
      <c r="B42" s="84">
        <v>0.97898250799999997</v>
      </c>
      <c r="C42" s="93">
        <f>IFERROR(C19/$B42,0)</f>
        <v>3.1154445341918331E-5</v>
      </c>
      <c r="D42" s="93">
        <f>IFERROR(D19/$B42,0)</f>
        <v>1.0965100154690659E-6</v>
      </c>
      <c r="E42" s="93">
        <f>IFERROR(E19/$B42,0)</f>
        <v>3.9056001632877159E-4</v>
      </c>
      <c r="F42" s="93">
        <f>IFERROR(F19/$B42,0)</f>
        <v>5.2242427488624879</v>
      </c>
      <c r="G42" s="92">
        <f t="shared" si="7"/>
        <v>2.8852729956012357E-5</v>
      </c>
      <c r="H42" s="92">
        <f t="shared" si="8"/>
        <v>1.0592292240330498E-6</v>
      </c>
      <c r="I42" s="93">
        <f t="shared" ref="I42:R42" si="20">IFERROR(I19/$B42,0)</f>
        <v>0</v>
      </c>
      <c r="J42" s="93">
        <f t="shared" si="20"/>
        <v>0</v>
      </c>
      <c r="K42" s="93">
        <f t="shared" si="20"/>
        <v>0</v>
      </c>
      <c r="L42" s="93">
        <f t="shared" si="20"/>
        <v>0</v>
      </c>
      <c r="M42" s="93">
        <f t="shared" si="20"/>
        <v>0</v>
      </c>
      <c r="N42" s="93">
        <f t="shared" si="20"/>
        <v>4.3401095707318706</v>
      </c>
      <c r="O42" s="93">
        <f t="shared" si="20"/>
        <v>4.3503750313596612</v>
      </c>
      <c r="P42" s="93">
        <f t="shared" si="20"/>
        <v>4.3631065149508146</v>
      </c>
      <c r="Q42" s="93">
        <f t="shared" si="20"/>
        <v>4.2871568825329778</v>
      </c>
      <c r="R42" s="93">
        <f t="shared" si="20"/>
        <v>4.622393620373094</v>
      </c>
    </row>
    <row r="43" spans="1:18">
      <c r="A43" s="90" t="s">
        <v>350</v>
      </c>
      <c r="B43" s="84">
        <v>2.0897492E-2</v>
      </c>
      <c r="C43" s="93">
        <f>IFERROR(C28/$B43,0)</f>
        <v>1.4594888724532172E-3</v>
      </c>
      <c r="D43" s="93">
        <f>IFERROR(D28/$B43,0)</f>
        <v>5.1368084026113026E-5</v>
      </c>
      <c r="E43" s="93">
        <f>IFERROR(E28/$B43,0)</f>
        <v>1.8296522104665085E-2</v>
      </c>
      <c r="F43" s="93">
        <f>IFERROR(F28/$B43,0)</f>
        <v>248.16455529980101</v>
      </c>
      <c r="G43" s="92">
        <f t="shared" si="7"/>
        <v>1.3516607680966561E-3</v>
      </c>
      <c r="H43" s="92">
        <f t="shared" si="8"/>
        <v>4.9621595031235952E-5</v>
      </c>
      <c r="I43" s="93">
        <f t="shared" ref="I43:R43" si="21">IFERROR(I28/$B43,0)</f>
        <v>200.35802440870924</v>
      </c>
      <c r="J43" s="93">
        <f t="shared" si="21"/>
        <v>200.35802440870924</v>
      </c>
      <c r="K43" s="93">
        <f t="shared" si="21"/>
        <v>200.35802440870924</v>
      </c>
      <c r="L43" s="93">
        <f t="shared" si="21"/>
        <v>200.35802440870924</v>
      </c>
      <c r="M43" s="93">
        <f t="shared" si="21"/>
        <v>200.35802440870924</v>
      </c>
      <c r="N43" s="93">
        <f t="shared" si="21"/>
        <v>202.27227304955673</v>
      </c>
      <c r="O43" s="93">
        <f t="shared" si="21"/>
        <v>204.70227373524673</v>
      </c>
      <c r="P43" s="93">
        <f t="shared" si="21"/>
        <v>202.34387385417594</v>
      </c>
      <c r="Q43" s="93">
        <f t="shared" si="21"/>
        <v>208.55939995915332</v>
      </c>
      <c r="R43" s="93">
        <f t="shared" si="21"/>
        <v>219.57522120699602</v>
      </c>
    </row>
    <row r="44" spans="1:18">
      <c r="A44" s="90" t="s">
        <v>351</v>
      </c>
      <c r="B44" s="84">
        <v>0.99987999999999999</v>
      </c>
      <c r="C44" s="93">
        <f>IFERROR(C15/$B44,0)</f>
        <v>3.050331743427224E-5</v>
      </c>
      <c r="D44" s="93">
        <f>IFERROR(D15/$B44,0)</f>
        <v>1.0735929561457623E-6</v>
      </c>
      <c r="E44" s="93">
        <f>IFERROR(E15/$B44,0)</f>
        <v>3.8239731198750027E-4</v>
      </c>
      <c r="F44" s="93">
        <f>IFERROR(F15/$B44,0)</f>
        <v>5.000891796192958</v>
      </c>
      <c r="G44" s="92">
        <f t="shared" si="7"/>
        <v>2.82497043382078E-5</v>
      </c>
      <c r="H44" s="92">
        <f t="shared" si="8"/>
        <v>1.037091328450481E-6</v>
      </c>
      <c r="I44" s="93">
        <f t="shared" ref="I44:R44" si="22">IFERROR(I15/$B44,0)</f>
        <v>3.7148284117024839</v>
      </c>
      <c r="J44" s="93">
        <f t="shared" si="22"/>
        <v>3.7148284117024839</v>
      </c>
      <c r="K44" s="93">
        <f t="shared" si="22"/>
        <v>3.7148284117024839</v>
      </c>
      <c r="L44" s="93">
        <f t="shared" si="22"/>
        <v>3.7148284117024839</v>
      </c>
      <c r="M44" s="93">
        <f t="shared" si="22"/>
        <v>3.7148284117024839</v>
      </c>
      <c r="N44" s="93">
        <f t="shared" si="22"/>
        <v>4.4247733970500702</v>
      </c>
      <c r="O44" s="93">
        <f t="shared" si="22"/>
        <v>4.4247733970500702</v>
      </c>
      <c r="P44" s="93">
        <f t="shared" si="22"/>
        <v>4.4247733970500702</v>
      </c>
      <c r="Q44" s="93">
        <f t="shared" si="22"/>
        <v>4.4247733970500702</v>
      </c>
      <c r="R44" s="93">
        <f t="shared" si="22"/>
        <v>4.4247733970500702</v>
      </c>
    </row>
    <row r="45" spans="1:18">
      <c r="A45" s="87" t="s">
        <v>17</v>
      </c>
      <c r="B45" s="87" t="s">
        <v>8</v>
      </c>
      <c r="C45" s="88">
        <f t="shared" ref="C45:E45" si="23">IFERROR(1/SUM(1/C46,1/C47),0)</f>
        <v>1.5689204695590063E-5</v>
      </c>
      <c r="D45" s="88">
        <f t="shared" si="23"/>
        <v>5.5219632044970639E-7</v>
      </c>
      <c r="E45" s="88">
        <f t="shared" si="23"/>
        <v>1.9668384318338147E-4</v>
      </c>
      <c r="F45" s="88">
        <f>IFERROR(1/SUM(1/F46,1/F47),0)</f>
        <v>2.5834896821217352</v>
      </c>
      <c r="G45" s="88">
        <f t="shared" ref="G45:R45" si="24">IFERROR(1/SUM(1/G46,1/G47),0)</f>
        <v>1.4530072208299547E-5</v>
      </c>
      <c r="H45" s="88">
        <f t="shared" si="24"/>
        <v>5.3342192008832208E-7</v>
      </c>
      <c r="I45" s="88">
        <f t="shared" si="24"/>
        <v>1.9890889253607165</v>
      </c>
      <c r="J45" s="88">
        <f t="shared" si="24"/>
        <v>1.9890889253607165</v>
      </c>
      <c r="K45" s="88">
        <f t="shared" si="24"/>
        <v>1.9890889253607165</v>
      </c>
      <c r="L45" s="88">
        <f t="shared" si="24"/>
        <v>1.9890889253607165</v>
      </c>
      <c r="M45" s="88">
        <f t="shared" si="24"/>
        <v>1.9890889253607165</v>
      </c>
      <c r="N45" s="88">
        <f t="shared" si="24"/>
        <v>2.3182549854713299</v>
      </c>
      <c r="O45" s="88">
        <f t="shared" si="24"/>
        <v>2.2175972754700717</v>
      </c>
      <c r="P45" s="88">
        <f t="shared" si="24"/>
        <v>2.2193880519399722</v>
      </c>
      <c r="Q45" s="88">
        <f t="shared" si="24"/>
        <v>2.2425381468679562</v>
      </c>
      <c r="R45" s="88">
        <f t="shared" si="24"/>
        <v>2.2858635785137316</v>
      </c>
    </row>
    <row r="46" spans="1:18">
      <c r="A46" s="90" t="s">
        <v>352</v>
      </c>
      <c r="B46" s="84">
        <v>1</v>
      </c>
      <c r="C46" s="93">
        <f>IFERROR(C10/$B46,0)</f>
        <v>3.0499657036180126E-5</v>
      </c>
      <c r="D46" s="93">
        <f>IFERROR(D10/$B46,0)</f>
        <v>1.0734641249910248E-6</v>
      </c>
      <c r="E46" s="93">
        <f>IFERROR(E10/$B46,0)</f>
        <v>3.8235142431006176E-4</v>
      </c>
      <c r="F46" s="93">
        <f>IFERROR(F10/$B46,0)</f>
        <v>4.971494197773775</v>
      </c>
      <c r="G46" s="92">
        <f>(IF(AND(C46&lt;&gt;0,E46&lt;&gt;0,F46&lt;&gt;0),1/((1/C46)+(1/E46)+(1/F46)),IF(AND(C46&lt;&gt;0,E46&lt;&gt;0,F46=0), 1/((1/C46)+(1/E46)),IF(AND(C46&lt;&gt;0,E46=0,F46&lt;&gt;0),1/((1/C46)+(1/F46)),IF(AND(C46=0,E46&lt;&gt;0,F46&lt;&gt;0),1/((1/E46)+(1/F46)),IF(AND(C46&lt;&gt;0,E46=0,F46=0),1/(1/C46),IF(AND(C46=0,E46&lt;&gt;0,F46=0),1/(1/E46),IF(AND(C46=0,E46=0,F46&lt;&gt;0),1/(1/F46),IF(AND(C46=0,E46=0,F46=0),0)))))))))</f>
        <v>2.8246313449423413E-5</v>
      </c>
      <c r="H46" s="92">
        <f>(IF(AND(C46&lt;&gt;0,D46&lt;&gt;0,F46&lt;&gt;0),1/((1/C46)+(1/D46)+(1/F46)),IF(AND(C46&lt;&gt;0,D46&lt;&gt;0,F46=0), 1/((1/C46)+(1/D46)),IF(AND(C46&lt;&gt;0,D46=0,F46&lt;&gt;0),1/((1/C46)+(1/F46)),IF(AND(C46=0,D46&lt;&gt;0,F46&lt;&gt;0),1/((1/D46)+(1/F46)),IF(AND(C46&lt;&gt;0,D46=0,F46=0),1/(1/C46),IF(AND(C46=0,D46&lt;&gt;0,F46=0),1/(1/D46),IF(AND(C46=0,D46=0,F46&lt;&gt;0),1/(1/F46),IF(AND(C46=0,D46=0,F46=0),0)))))))))</f>
        <v>1.0369668762453995E-6</v>
      </c>
      <c r="I46" s="93">
        <f t="shared" ref="I46:R46" si="25">IFERROR(I10/$B46,0)</f>
        <v>3.7143826322930797</v>
      </c>
      <c r="J46" s="93">
        <f t="shared" si="25"/>
        <v>3.7143826322930797</v>
      </c>
      <c r="K46" s="93">
        <f t="shared" si="25"/>
        <v>3.7143826322930797</v>
      </c>
      <c r="L46" s="93">
        <f t="shared" si="25"/>
        <v>3.7143826322930797</v>
      </c>
      <c r="M46" s="93">
        <f t="shared" si="25"/>
        <v>3.7143826322930797</v>
      </c>
      <c r="N46" s="93">
        <f t="shared" si="25"/>
        <v>4.6644155844155835</v>
      </c>
      <c r="O46" s="93">
        <f t="shared" si="25"/>
        <v>4.3610389610389593</v>
      </c>
      <c r="P46" s="93">
        <f t="shared" si="25"/>
        <v>4.2908855697988955</v>
      </c>
      <c r="Q46" s="93">
        <f t="shared" si="25"/>
        <v>4.5575027382256286</v>
      </c>
      <c r="R46" s="93">
        <f t="shared" si="25"/>
        <v>4.3987624940504526</v>
      </c>
    </row>
    <row r="47" spans="1:18">
      <c r="A47" s="90" t="s">
        <v>353</v>
      </c>
      <c r="B47" s="96">
        <v>0.94399</v>
      </c>
      <c r="C47" s="93">
        <f>IFERROR(C6/$B47,0)</f>
        <v>3.2309300984311407E-5</v>
      </c>
      <c r="D47" s="93">
        <f>IFERROR(D6/$B47,0)</f>
        <v>1.1371562463490343E-6</v>
      </c>
      <c r="E47" s="93">
        <f>IFERROR(E6/$B47,0)</f>
        <v>4.0503757911636962E-4</v>
      </c>
      <c r="F47" s="93">
        <f>IFERROR(F6/$B47,0)</f>
        <v>5.3784672015871982</v>
      </c>
      <c r="G47" s="92">
        <f>(IF(AND(C47&lt;&gt;0,E47&lt;&gt;0,F47&lt;&gt;0),1/((1/C47)+(1/E47)+(1/F47)),IF(AND(C47&lt;&gt;0,E47&lt;&gt;0,F47=0), 1/((1/C47)+(1/E47)),IF(AND(C47&lt;&gt;0,E47=0,F47&lt;&gt;0),1/((1/C47)+(1/F47)),IF(AND(C47=0,E47&lt;&gt;0,F47&lt;&gt;0),1/((1/E47)+(1/F47)),IF(AND(C47&lt;&gt;0,E47=0,F47=0),1/(1/C47),IF(AND(C47=0,E47&lt;&gt;0,F47=0),1/(1/E47),IF(AND(C47=0,E47=0,F47&lt;&gt;0),1/(1/F47),IF(AND(C47=0,E47=0,F47=0),0)))))))))</f>
        <v>2.9922262726603682E-5</v>
      </c>
      <c r="H47" s="92">
        <f>(IF(AND(C47&lt;&gt;0,D47&lt;&gt;0,F47&lt;&gt;0),1/((1/C47)+(1/D47)+(1/F47)),IF(AND(C47&lt;&gt;0,D47&lt;&gt;0,F47=0), 1/((1/C47)+(1/D47)),IF(AND(C47&lt;&gt;0,D47=0,F47&lt;&gt;0),1/((1/C47)+(1/F47)),IF(AND(C47=0,D47&lt;&gt;0,F47&lt;&gt;0),1/((1/D47)+(1/F47)),IF(AND(C47&lt;&gt;0,D47=0,F47=0),1/(1/C47),IF(AND(C47=0,D47&lt;&gt;0,F47=0),1/(1/D47),IF(AND(C47=0,D47=0,F47&lt;&gt;0),1/(1/F47),IF(AND(C47=0,D47=0,F47=0),0)))))))))</f>
        <v>1.0984935017843015E-6</v>
      </c>
      <c r="I47" s="93">
        <f t="shared" ref="I47:R47" si="26">IFERROR(I6/$B47,0)</f>
        <v>4.2823070232968696</v>
      </c>
      <c r="J47" s="93">
        <f t="shared" si="26"/>
        <v>4.2823070232968696</v>
      </c>
      <c r="K47" s="93">
        <f t="shared" si="26"/>
        <v>4.2823070232968696</v>
      </c>
      <c r="L47" s="93">
        <f t="shared" si="26"/>
        <v>4.2823070232968696</v>
      </c>
      <c r="M47" s="93">
        <f t="shared" si="26"/>
        <v>4.2823070232968696</v>
      </c>
      <c r="N47" s="93">
        <f t="shared" si="26"/>
        <v>4.6089362713479458</v>
      </c>
      <c r="O47" s="93">
        <f t="shared" si="26"/>
        <v>4.5119156650403829</v>
      </c>
      <c r="P47" s="93">
        <f t="shared" si="26"/>
        <v>4.597224994841568</v>
      </c>
      <c r="Q47" s="93">
        <f t="shared" si="26"/>
        <v>4.414915797451628</v>
      </c>
      <c r="R47" s="93">
        <f t="shared" si="26"/>
        <v>4.7588509330688824</v>
      </c>
    </row>
    <row r="48" spans="1:18">
      <c r="A48" s="87" t="s">
        <v>30</v>
      </c>
      <c r="B48" s="87" t="s">
        <v>8</v>
      </c>
      <c r="C48" s="88">
        <f t="shared" ref="C48:E48" si="27">IFERROR(1/SUM(1/C49,1/C50,1/C51,1/C52,1/C53,1/C54,1/C55,1/C56,1/C57,1/C58,1/C59,1/C60,1/C61,1/C62),0)</f>
        <v>3.3888502704579404E-6</v>
      </c>
      <c r="D48" s="88">
        <f t="shared" si="27"/>
        <v>1.1927377366858223E-7</v>
      </c>
      <c r="E48" s="88">
        <f t="shared" si="27"/>
        <v>4.2483485179720984E-5</v>
      </c>
      <c r="F48" s="88">
        <f>IFERROR(1/SUM(1/F49,1/F50,1/F51,1/F52,1/F53,1/F54,1/F55,1/F56,1/F57,1/F58,1/F59,1/F60,1/F61,1/F62),0)</f>
        <v>0.5523628569474377</v>
      </c>
      <c r="G48" s="88">
        <f t="shared" ref="G48:R48" si="28">IFERROR(1/SUM(1/G49,1/G50,1/G51,1/G52,1/G53,1/G54,1/G55,1/G56,1/G57,1/G58,1/G59,1/G60,1/G61,1/G62),0)</f>
        <v>3.1384787977797003E-6</v>
      </c>
      <c r="H48" s="88">
        <f t="shared" si="28"/>
        <v>1.1521852441874834E-7</v>
      </c>
      <c r="I48" s="88">
        <f>IFERROR(1/SUM(1/I49,1/I50,1/I51,1/I52,1/I53,1/I54,1/I55,1/I56,1/I58,1/I59,1/I61,1/I62),0)</f>
        <v>0.4303817337306608</v>
      </c>
      <c r="J48" s="88">
        <f t="shared" ref="J48:M48" si="29">IFERROR(1/SUM(1/J49,1/J50,1/J51,1/J52,1/J53,1/J54,1/J55,1/J56,1/J58,1/J59,1/J61,1/J62),0)</f>
        <v>0.4303817337306608</v>
      </c>
      <c r="K48" s="88">
        <f t="shared" si="29"/>
        <v>0.4303817337306608</v>
      </c>
      <c r="L48" s="88">
        <f t="shared" si="29"/>
        <v>0.4303817337306608</v>
      </c>
      <c r="M48" s="88">
        <f t="shared" si="29"/>
        <v>0.4303817337306608</v>
      </c>
      <c r="N48" s="88">
        <f t="shared" si="28"/>
        <v>0.4844155027159685</v>
      </c>
      <c r="O48" s="88">
        <f t="shared" si="28"/>
        <v>0.47764031444045207</v>
      </c>
      <c r="P48" s="88">
        <f t="shared" si="28"/>
        <v>0.47748927196011642</v>
      </c>
      <c r="Q48" s="88">
        <f t="shared" si="28"/>
        <v>0.4839452507443483</v>
      </c>
      <c r="R48" s="88">
        <f t="shared" si="28"/>
        <v>0.48872892566885934</v>
      </c>
    </row>
    <row r="49" spans="1:18">
      <c r="A49" s="90" t="s">
        <v>354</v>
      </c>
      <c r="B49" s="97">
        <v>1</v>
      </c>
      <c r="C49" s="93">
        <f>IFERROR(C23/$B49,0)</f>
        <v>3.0499657036180126E-5</v>
      </c>
      <c r="D49" s="93">
        <f>IFERROR(D23/$B49,0)</f>
        <v>1.0734641249910248E-6</v>
      </c>
      <c r="E49" s="93">
        <f>IFERROR(E23/$B49,0)</f>
        <v>3.8235142431006176E-4</v>
      </c>
      <c r="F49" s="93">
        <f>IFERROR(F23/$B49,0)</f>
        <v>4.8497974732895495</v>
      </c>
      <c r="G49" s="92">
        <f t="shared" ref="G49:G62" si="30">(IF(AND(C49&lt;&gt;0,E49&lt;&gt;0,F49&lt;&gt;0),1/((1/C49)+(1/E49)+(1/F49)),IF(AND(C49&lt;&gt;0,E49&lt;&gt;0,F49=0), 1/((1/C49)+(1/E49)),IF(AND(C49&lt;&gt;0,E49=0,F49&lt;&gt;0),1/((1/C49)+(1/F49)),IF(AND(C49=0,E49&lt;&gt;0,F49&lt;&gt;0),1/((1/E49)+(1/F49)),IF(AND(C49&lt;&gt;0,E49=0,F49=0),1/(1/C49),IF(AND(C49=0,E49&lt;&gt;0,F49=0),1/(1/E49),IF(AND(C49=0,E49=0,F49&lt;&gt;0),1/(1/F49),IF(AND(C49=0,E49=0,F49=0),0)))))))))</f>
        <v>2.8246309422328773E-5</v>
      </c>
      <c r="H49" s="92">
        <f t="shared" ref="H49:H62" si="31">(IF(AND(C49&lt;&gt;0,D49&lt;&gt;0,F49&lt;&gt;0),1/((1/C49)+(1/D49)+(1/F49)),IF(AND(C49&lt;&gt;0,D49&lt;&gt;0,F49=0), 1/((1/C49)+(1/D49)),IF(AND(C49&lt;&gt;0,D49=0,F49&lt;&gt;0),1/((1/C49)+(1/F49)),IF(AND(C49=0,D49&lt;&gt;0,F49&lt;&gt;0),1/((1/D49)+(1/F49)),IF(AND(C49&lt;&gt;0,D49=0,F49=0),1/(1/C49),IF(AND(C49=0,D49&lt;&gt;0,F49=0),1/(1/D49),IF(AND(C49=0,D49=0,F49&lt;&gt;0),1/(1/F49),IF(AND(C49=0,D49=0,F49=0),0)))))))))</f>
        <v>1.0369668708179209E-6</v>
      </c>
      <c r="I49" s="93">
        <f t="shared" ref="I49:R49" si="32">IFERROR(I23/$B49,0)</f>
        <v>3.669878508588186</v>
      </c>
      <c r="J49" s="93">
        <f t="shared" si="32"/>
        <v>3.669878508588186</v>
      </c>
      <c r="K49" s="93">
        <f t="shared" si="32"/>
        <v>3.669878508588186</v>
      </c>
      <c r="L49" s="93">
        <f t="shared" si="32"/>
        <v>3.669878508588186</v>
      </c>
      <c r="M49" s="93">
        <f t="shared" si="32"/>
        <v>3.669878508588186</v>
      </c>
      <c r="N49" s="93">
        <f t="shared" si="32"/>
        <v>4.8130394857667564</v>
      </c>
      <c r="O49" s="93">
        <f t="shared" si="32"/>
        <v>4.5173040752351135</v>
      </c>
      <c r="P49" s="93">
        <f t="shared" si="32"/>
        <v>4.4610054701745225</v>
      </c>
      <c r="Q49" s="93">
        <f t="shared" si="32"/>
        <v>4.5068931068931075</v>
      </c>
      <c r="R49" s="93">
        <f t="shared" si="32"/>
        <v>4.29108561341571</v>
      </c>
    </row>
    <row r="50" spans="1:18">
      <c r="A50" s="90" t="s">
        <v>355</v>
      </c>
      <c r="B50" s="97">
        <v>1</v>
      </c>
      <c r="C50" s="93">
        <f>IFERROR(C25/$B50,0)</f>
        <v>3.0499657036180126E-5</v>
      </c>
      <c r="D50" s="93">
        <f>IFERROR(D25/$B50,0)</f>
        <v>1.0734641249910248E-6</v>
      </c>
      <c r="E50" s="93">
        <f>IFERROR(E25/$B50,0)</f>
        <v>3.8235142431006176E-4</v>
      </c>
      <c r="F50" s="93">
        <f>IFERROR(F25/$B50,0)</f>
        <v>5.106462266139399</v>
      </c>
      <c r="G50" s="92">
        <f t="shared" si="30"/>
        <v>2.8246317691197964E-5</v>
      </c>
      <c r="H50" s="92">
        <f t="shared" si="31"/>
        <v>1.0369668819622093E-6</v>
      </c>
      <c r="I50" s="93">
        <f t="shared" ref="I50:R50" si="33">IFERROR(I25/$B50,0)</f>
        <v>3.9858039858039858</v>
      </c>
      <c r="J50" s="93">
        <f t="shared" si="33"/>
        <v>3.9858039858039858</v>
      </c>
      <c r="K50" s="93">
        <f t="shared" si="33"/>
        <v>3.9858039858039858</v>
      </c>
      <c r="L50" s="93">
        <f t="shared" si="33"/>
        <v>3.9858039858039858</v>
      </c>
      <c r="M50" s="93">
        <f t="shared" si="33"/>
        <v>3.9858039858039858</v>
      </c>
      <c r="N50" s="93">
        <f t="shared" si="33"/>
        <v>4.2216867469879524</v>
      </c>
      <c r="O50" s="93">
        <f t="shared" si="33"/>
        <v>4.2382742681047754</v>
      </c>
      <c r="P50" s="93">
        <f t="shared" si="33"/>
        <v>4.2726251276813079</v>
      </c>
      <c r="Q50" s="93">
        <f t="shared" si="33"/>
        <v>4.3289510489510494</v>
      </c>
      <c r="R50" s="93">
        <f t="shared" si="33"/>
        <v>4.5181818181818176</v>
      </c>
    </row>
    <row r="51" spans="1:18">
      <c r="A51" s="90" t="s">
        <v>356</v>
      </c>
      <c r="B51" s="97">
        <v>1</v>
      </c>
      <c r="C51" s="93">
        <f>IFERROR(C21/$B51,0)</f>
        <v>3.0499657036180126E-5</v>
      </c>
      <c r="D51" s="93">
        <f>IFERROR(D21/$B51,0)</f>
        <v>1.0734641249910248E-6</v>
      </c>
      <c r="E51" s="93">
        <f>IFERROR(E21/$B51,0)</f>
        <v>3.8235142431006176E-4</v>
      </c>
      <c r="F51" s="93">
        <f>IFERROR(F21/$B51,0)</f>
        <v>5.0002916891774145</v>
      </c>
      <c r="G51" s="92">
        <f t="shared" si="30"/>
        <v>2.8246314373687212E-5</v>
      </c>
      <c r="H51" s="92">
        <f t="shared" si="31"/>
        <v>1.0369668774910669E-6</v>
      </c>
      <c r="I51" s="93">
        <f t="shared" ref="I51:R51" si="34">IFERROR(I21/$B51,0)</f>
        <v>4.1049671977507032</v>
      </c>
      <c r="J51" s="93">
        <f t="shared" si="34"/>
        <v>4.1049671977507032</v>
      </c>
      <c r="K51" s="93">
        <f t="shared" si="34"/>
        <v>4.1049671977507032</v>
      </c>
      <c r="L51" s="93">
        <f t="shared" si="34"/>
        <v>4.1049671977507032</v>
      </c>
      <c r="M51" s="93">
        <f t="shared" si="34"/>
        <v>4.1049671977507032</v>
      </c>
      <c r="N51" s="93">
        <f t="shared" si="34"/>
        <v>4.4242424242424239</v>
      </c>
      <c r="O51" s="93">
        <f t="shared" si="34"/>
        <v>4.4242424242424239</v>
      </c>
      <c r="P51" s="93">
        <f t="shared" si="34"/>
        <v>4.4242424242424239</v>
      </c>
      <c r="Q51" s="93">
        <f t="shared" si="34"/>
        <v>4.4242424242424239</v>
      </c>
      <c r="R51" s="93">
        <f t="shared" si="34"/>
        <v>4.4242424242424239</v>
      </c>
    </row>
    <row r="52" spans="1:18">
      <c r="A52" s="90" t="s">
        <v>357</v>
      </c>
      <c r="B52" s="98">
        <v>0.99980000000000002</v>
      </c>
      <c r="C52" s="93">
        <f>IFERROR(C17/$B52,0)</f>
        <v>3.0505758187817688E-5</v>
      </c>
      <c r="D52" s="93">
        <f>IFERROR(D17/$B52,0)</f>
        <v>1.0736788607631775E-6</v>
      </c>
      <c r="E52" s="93">
        <f>IFERROR(E17/$B52,0)</f>
        <v>3.8242790989204015E-4</v>
      </c>
      <c r="F52" s="93">
        <f>IFERROR(F17/$B52,0)</f>
        <v>4.9919437383191374</v>
      </c>
      <c r="G52" s="92">
        <f t="shared" si="30"/>
        <v>2.8251964467776372E-5</v>
      </c>
      <c r="H52" s="92">
        <f t="shared" si="31"/>
        <v>1.0371743119507463E-6</v>
      </c>
      <c r="I52" s="93">
        <f t="shared" ref="I52:R52" si="35">IFERROR(I17/$B52,0)</f>
        <v>3.8368157078604366</v>
      </c>
      <c r="J52" s="93">
        <f t="shared" si="35"/>
        <v>3.8368157078604366</v>
      </c>
      <c r="K52" s="93">
        <f t="shared" si="35"/>
        <v>3.8368157078604366</v>
      </c>
      <c r="L52" s="93">
        <f t="shared" si="35"/>
        <v>3.8368157078604366</v>
      </c>
      <c r="M52" s="93">
        <f t="shared" si="35"/>
        <v>3.8368157078604366</v>
      </c>
      <c r="N52" s="93">
        <f t="shared" si="35"/>
        <v>4.3084649987848795</v>
      </c>
      <c r="O52" s="93">
        <f t="shared" si="35"/>
        <v>4.3028249322774563</v>
      </c>
      <c r="P52" s="93">
        <f t="shared" si="35"/>
        <v>4.2838208589005804</v>
      </c>
      <c r="Q52" s="93">
        <f t="shared" si="35"/>
        <v>4.5299882897734207</v>
      </c>
      <c r="R52" s="93">
        <f t="shared" si="35"/>
        <v>4.4168561834711877</v>
      </c>
    </row>
    <row r="53" spans="1:18">
      <c r="A53" s="90" t="s">
        <v>358</v>
      </c>
      <c r="B53" s="97">
        <v>2.0000000000000001E-4</v>
      </c>
      <c r="C53" s="93">
        <f>IFERROR(C5/$B53,0)</f>
        <v>0.15249828518090061</v>
      </c>
      <c r="D53" s="93">
        <f>IFERROR(D5/$B53,0)</f>
        <v>5.3673206249551233E-3</v>
      </c>
      <c r="E53" s="93">
        <f>IFERROR(E5/$B53,0)</f>
        <v>1.9117571215503086</v>
      </c>
      <c r="F53" s="93">
        <f>IFERROR(F5/$B53,0)</f>
        <v>25001.45844588707</v>
      </c>
      <c r="G53" s="92">
        <f t="shared" si="30"/>
        <v>0.14123157186843605</v>
      </c>
      <c r="H53" s="92">
        <f t="shared" si="31"/>
        <v>5.1848343874553336E-3</v>
      </c>
      <c r="I53" s="93">
        <f t="shared" ref="I53:R53" si="36">IFERROR(I5/$B53,0)</f>
        <v>16646.397081179693</v>
      </c>
      <c r="J53" s="93">
        <f t="shared" si="36"/>
        <v>16646.397081179693</v>
      </c>
      <c r="K53" s="93">
        <f t="shared" si="36"/>
        <v>16646.397081179693</v>
      </c>
      <c r="L53" s="93">
        <f t="shared" si="36"/>
        <v>16646.397081179693</v>
      </c>
      <c r="M53" s="93">
        <f t="shared" si="36"/>
        <v>16646.397081179693</v>
      </c>
      <c r="N53" s="93">
        <f t="shared" si="36"/>
        <v>22121.212121212116</v>
      </c>
      <c r="O53" s="93">
        <f t="shared" si="36"/>
        <v>22121.212121212116</v>
      </c>
      <c r="P53" s="93">
        <f t="shared" si="36"/>
        <v>22121.212121212116</v>
      </c>
      <c r="Q53" s="93">
        <f t="shared" si="36"/>
        <v>22121.212121212116</v>
      </c>
      <c r="R53" s="93">
        <f t="shared" si="36"/>
        <v>22121.212121212116</v>
      </c>
    </row>
    <row r="54" spans="1:18">
      <c r="A54" s="90" t="s">
        <v>359</v>
      </c>
      <c r="B54" s="97">
        <v>0.99999979999999999</v>
      </c>
      <c r="C54" s="93">
        <f>IFERROR(C9/$B54,0)</f>
        <v>3.0499663136112754E-5</v>
      </c>
      <c r="D54" s="93">
        <f>IFERROR(D9/$B54,0)</f>
        <v>1.0734643396838928E-6</v>
      </c>
      <c r="E54" s="93">
        <f>IFERROR(E9/$B54,0)</f>
        <v>3.8235150078036191E-4</v>
      </c>
      <c r="F54" s="93">
        <f>IFERROR(F9/$B54,0)</f>
        <v>5.1974873305015965</v>
      </c>
      <c r="G54" s="92">
        <f t="shared" si="30"/>
        <v>2.8246326076779341E-5</v>
      </c>
      <c r="H54" s="92">
        <f t="shared" si="31"/>
        <v>1.0369670930434701E-6</v>
      </c>
      <c r="I54" s="93">
        <f t="shared" ref="I54:R54" si="37">IFERROR(I9/$B54,0)</f>
        <v>4.2135650562772247</v>
      </c>
      <c r="J54" s="93">
        <f t="shared" si="37"/>
        <v>4.2135650562772247</v>
      </c>
      <c r="K54" s="93">
        <f t="shared" si="37"/>
        <v>4.2135650562772247</v>
      </c>
      <c r="L54" s="93">
        <f t="shared" si="37"/>
        <v>4.2135650562772247</v>
      </c>
      <c r="M54" s="93">
        <f t="shared" si="37"/>
        <v>4.2135650562772247</v>
      </c>
      <c r="N54" s="93">
        <f t="shared" si="37"/>
        <v>4.2253553071227712</v>
      </c>
      <c r="O54" s="93">
        <f t="shared" si="37"/>
        <v>4.2605463066547191</v>
      </c>
      <c r="P54" s="93">
        <f t="shared" si="37"/>
        <v>4.2156615282872849</v>
      </c>
      <c r="Q54" s="93">
        <f t="shared" si="37"/>
        <v>4.2472735767274425</v>
      </c>
      <c r="R54" s="93">
        <f t="shared" si="37"/>
        <v>4.5987205100129902</v>
      </c>
    </row>
    <row r="55" spans="1:18">
      <c r="A55" s="90" t="s">
        <v>360</v>
      </c>
      <c r="B55" s="97">
        <v>1.9999999999999999E-7</v>
      </c>
      <c r="C55" s="93">
        <f>IFERROR(C24/$B55,0)</f>
        <v>152.49828518090064</v>
      </c>
      <c r="D55" s="93">
        <f>IFERROR(D24/$B55,0)</f>
        <v>5.3673206249551244</v>
      </c>
      <c r="E55" s="93">
        <f>IFERROR(E24/$B55,0)</f>
        <v>1911.757121550309</v>
      </c>
      <c r="F55" s="93">
        <f>IFERROR(F24/$B55,0)</f>
        <v>25394338.507179569</v>
      </c>
      <c r="G55" s="92">
        <f t="shared" si="30"/>
        <v>141.23158421145411</v>
      </c>
      <c r="H55" s="92">
        <f t="shared" si="31"/>
        <v>5.1848344040905152</v>
      </c>
      <c r="I55" s="93">
        <f t="shared" ref="I55:R55" si="38">IFERROR(I24/$B55,0)</f>
        <v>20130526.702821951</v>
      </c>
      <c r="J55" s="93">
        <f t="shared" si="38"/>
        <v>20130526.702821951</v>
      </c>
      <c r="K55" s="93">
        <f t="shared" si="38"/>
        <v>20130526.702821951</v>
      </c>
      <c r="L55" s="93">
        <f t="shared" si="38"/>
        <v>20130526.702821951</v>
      </c>
      <c r="M55" s="93">
        <f t="shared" si="38"/>
        <v>20130526.702821951</v>
      </c>
      <c r="N55" s="93">
        <f t="shared" si="38"/>
        <v>21796497.080900755</v>
      </c>
      <c r="O55" s="93">
        <f t="shared" si="38"/>
        <v>21318584.070796467</v>
      </c>
      <c r="P55" s="93">
        <f t="shared" si="38"/>
        <v>21660623.833644353</v>
      </c>
      <c r="Q55" s="93">
        <f t="shared" si="38"/>
        <v>20847215.611613523</v>
      </c>
      <c r="R55" s="93">
        <f t="shared" si="38"/>
        <v>22468831.168831158</v>
      </c>
    </row>
    <row r="56" spans="1:18">
      <c r="A56" s="90" t="s">
        <v>361</v>
      </c>
      <c r="B56" s="97">
        <v>0.99979000004200003</v>
      </c>
      <c r="C56" s="93">
        <f>IFERROR(C20/$B56,0)</f>
        <v>3.050606330819359E-5</v>
      </c>
      <c r="D56" s="93">
        <f>IFERROR(D20/$B56,0)</f>
        <v>1.0736895997618797E-6</v>
      </c>
      <c r="E56" s="93">
        <f>IFERROR(E20/$B56,0)</f>
        <v>3.8243173495834085E-4</v>
      </c>
      <c r="F56" s="93">
        <f>IFERROR(F20/$B56,0)</f>
        <v>5.1196169498199682</v>
      </c>
      <c r="G56" s="92">
        <f t="shared" si="30"/>
        <v>2.8252251031458058E-5</v>
      </c>
      <c r="H56" s="92">
        <f t="shared" si="31"/>
        <v>1.0371846912007517E-6</v>
      </c>
      <c r="I56" s="93">
        <f t="shared" ref="I56:R56" si="39">IFERROR(I20/$B56,0)</f>
        <v>4.0973812130700864</v>
      </c>
      <c r="J56" s="93">
        <f t="shared" si="39"/>
        <v>4.0973812130700864</v>
      </c>
      <c r="K56" s="93">
        <f t="shared" si="39"/>
        <v>4.0973812130700864</v>
      </c>
      <c r="L56" s="93">
        <f t="shared" si="39"/>
        <v>4.0973812130700864</v>
      </c>
      <c r="M56" s="93">
        <f t="shared" si="39"/>
        <v>4.0973812130700864</v>
      </c>
      <c r="N56" s="93">
        <f t="shared" si="39"/>
        <v>4.2687015501999968</v>
      </c>
      <c r="O56" s="93">
        <f t="shared" si="39"/>
        <v>4.2534486288276208</v>
      </c>
      <c r="P56" s="93">
        <f t="shared" si="39"/>
        <v>4.2780712219497588</v>
      </c>
      <c r="Q56" s="93">
        <f t="shared" si="39"/>
        <v>4.2169283355220131</v>
      </c>
      <c r="R56" s="93">
        <f t="shared" si="39"/>
        <v>4.5298210410981579</v>
      </c>
    </row>
    <row r="57" spans="1:18">
      <c r="A57" s="90" t="s">
        <v>362</v>
      </c>
      <c r="B57" s="97">
        <v>2.0999995799999999E-4</v>
      </c>
      <c r="C57" s="93">
        <f>IFERROR(C29/$B57,0)</f>
        <v>0.14523649112434645</v>
      </c>
      <c r="D57" s="93">
        <f>IFERROR(D29/$B57,0)</f>
        <v>5.11173495087568E-3</v>
      </c>
      <c r="E57" s="93">
        <f>IFERROR(E29/$B57,0)</f>
        <v>1.8207214322874379</v>
      </c>
      <c r="F57" s="93">
        <f>IFERROR(F29/$B57,0)</f>
        <v>24546.89138352195</v>
      </c>
      <c r="G57" s="92">
        <f t="shared" si="30"/>
        <v>0.13450630860469162</v>
      </c>
      <c r="H57" s="92">
        <f t="shared" si="31"/>
        <v>4.9379385301529426E-3</v>
      </c>
      <c r="I57" s="93">
        <f t="shared" ref="I57:R57" si="40">IFERROR(I29/$B57,0)</f>
        <v>0</v>
      </c>
      <c r="J57" s="93">
        <f t="shared" si="40"/>
        <v>0</v>
      </c>
      <c r="K57" s="93">
        <f t="shared" si="40"/>
        <v>0</v>
      </c>
      <c r="L57" s="93">
        <f t="shared" si="40"/>
        <v>0</v>
      </c>
      <c r="M57" s="93">
        <f t="shared" si="40"/>
        <v>0</v>
      </c>
      <c r="N57" s="93">
        <f t="shared" si="40"/>
        <v>20204.389819034252</v>
      </c>
      <c r="O57" s="93">
        <f t="shared" si="40"/>
        <v>20158.582295557881</v>
      </c>
      <c r="P57" s="93">
        <f t="shared" si="40"/>
        <v>20105.243609046935</v>
      </c>
      <c r="Q57" s="93">
        <f t="shared" si="40"/>
        <v>20302.901163477327</v>
      </c>
      <c r="R57" s="93">
        <f t="shared" si="40"/>
        <v>21719.012608265326</v>
      </c>
    </row>
    <row r="58" spans="1:18">
      <c r="A58" s="90" t="s">
        <v>363</v>
      </c>
      <c r="B58" s="97">
        <v>1</v>
      </c>
      <c r="C58" s="93">
        <f>IFERROR(C16/$B58,0)</f>
        <v>3.0499657036180126E-5</v>
      </c>
      <c r="D58" s="93">
        <f>IFERROR(D16/$B58,0)</f>
        <v>1.0734641249910248E-6</v>
      </c>
      <c r="E58" s="93">
        <f>IFERROR(E16/$B58,0)</f>
        <v>3.8235142431006176E-4</v>
      </c>
      <c r="F58" s="93">
        <f>IFERROR(F16/$B58,0)</f>
        <v>4.5002625202596729</v>
      </c>
      <c r="G58" s="92">
        <f t="shared" si="30"/>
        <v>2.8246296644637599E-5</v>
      </c>
      <c r="H58" s="92">
        <f t="shared" si="31"/>
        <v>1.0369668535968992E-6</v>
      </c>
      <c r="I58" s="93">
        <f t="shared" ref="I58:R58" si="41">IFERROR(I16/$B58,0)</f>
        <v>3.3209492759117447</v>
      </c>
      <c r="J58" s="93">
        <f t="shared" si="41"/>
        <v>3.3209492759117447</v>
      </c>
      <c r="K58" s="93">
        <f t="shared" si="41"/>
        <v>3.3209492759117447</v>
      </c>
      <c r="L58" s="93">
        <f t="shared" si="41"/>
        <v>3.3209492759117447</v>
      </c>
      <c r="M58" s="93">
        <f t="shared" si="41"/>
        <v>3.3209492759117447</v>
      </c>
      <c r="N58" s="93">
        <f t="shared" si="41"/>
        <v>4.2072041166380814</v>
      </c>
      <c r="O58" s="93">
        <f t="shared" si="41"/>
        <v>4.0870288248337037</v>
      </c>
      <c r="P58" s="93">
        <f t="shared" si="41"/>
        <v>4.1943707538013602</v>
      </c>
      <c r="Q58" s="93">
        <f t="shared" si="41"/>
        <v>4.2160427807486647</v>
      </c>
      <c r="R58" s="93">
        <f t="shared" si="41"/>
        <v>3.9818181818181824</v>
      </c>
    </row>
    <row r="59" spans="1:18">
      <c r="A59" s="90" t="s">
        <v>364</v>
      </c>
      <c r="B59" s="97">
        <v>1</v>
      </c>
      <c r="C59" s="93">
        <f>IFERROR(C7/$B59,0)</f>
        <v>3.0499657036180126E-5</v>
      </c>
      <c r="D59" s="93">
        <f>IFERROR(D7/$B59,0)</f>
        <v>1.0734641249910248E-6</v>
      </c>
      <c r="E59" s="93">
        <f>IFERROR(E7/$B59,0)</f>
        <v>3.8235142431006176E-4</v>
      </c>
      <c r="F59" s="93">
        <f>IFERROR(F7/$B59,0)</f>
        <v>4.9454756572907073</v>
      </c>
      <c r="G59" s="92">
        <f t="shared" si="30"/>
        <v>2.824631260509489E-5</v>
      </c>
      <c r="H59" s="92">
        <f t="shared" si="31"/>
        <v>1.0369668751074639E-6</v>
      </c>
      <c r="I59" s="93">
        <f t="shared" ref="I59:R59" si="42">IFERROR(I7/$B59,0)</f>
        <v>3.7143826322930797</v>
      </c>
      <c r="J59" s="93">
        <f t="shared" si="42"/>
        <v>3.7143826322930797</v>
      </c>
      <c r="K59" s="93">
        <f t="shared" si="42"/>
        <v>3.7143826322930797</v>
      </c>
      <c r="L59" s="93">
        <f t="shared" si="42"/>
        <v>3.7143826322930797</v>
      </c>
      <c r="M59" s="93">
        <f t="shared" si="42"/>
        <v>3.7143826322930797</v>
      </c>
      <c r="N59" s="93">
        <f t="shared" si="42"/>
        <v>4.5921698739216961</v>
      </c>
      <c r="O59" s="93">
        <f t="shared" si="42"/>
        <v>4.3833460656990093</v>
      </c>
      <c r="P59" s="93">
        <f t="shared" si="42"/>
        <v>4.2818181818181831</v>
      </c>
      <c r="Q59" s="93">
        <f t="shared" si="42"/>
        <v>4.5543003851091122</v>
      </c>
      <c r="R59" s="93">
        <f t="shared" si="42"/>
        <v>4.3757413709285364</v>
      </c>
    </row>
    <row r="60" spans="1:18">
      <c r="A60" s="90" t="s">
        <v>365</v>
      </c>
      <c r="B60" s="99">
        <v>1.9000000000000001E-8</v>
      </c>
      <c r="C60" s="93">
        <f>IFERROR(C12/$B60,0)</f>
        <v>1605.245107167375</v>
      </c>
      <c r="D60" s="93">
        <f>IFERROR(D12/$B60,0)</f>
        <v>56.498111841632877</v>
      </c>
      <c r="E60" s="93">
        <f>IFERROR(E12/$B60,0)</f>
        <v>20123.759174213774</v>
      </c>
      <c r="F60" s="93">
        <f>IFERROR(F12/$B60,0)</f>
        <v>262636158.54003817</v>
      </c>
      <c r="G60" s="92">
        <f t="shared" si="30"/>
        <v>1486.6481077571304</v>
      </c>
      <c r="H60" s="92">
        <f t="shared" si="31"/>
        <v>54.577204055331407</v>
      </c>
      <c r="I60" s="93">
        <f t="shared" ref="I60:R60" si="43">IFERROR(I12/$B60,0)</f>
        <v>0</v>
      </c>
      <c r="J60" s="93">
        <f t="shared" si="43"/>
        <v>0</v>
      </c>
      <c r="K60" s="93">
        <f t="shared" si="43"/>
        <v>0</v>
      </c>
      <c r="L60" s="93">
        <f t="shared" si="43"/>
        <v>0</v>
      </c>
      <c r="M60" s="93">
        <f t="shared" si="43"/>
        <v>0</v>
      </c>
      <c r="N60" s="93">
        <f t="shared" si="43"/>
        <v>234480454.99684027</v>
      </c>
      <c r="O60" s="93">
        <f t="shared" si="43"/>
        <v>227163406.53585476</v>
      </c>
      <c r="P60" s="93">
        <f t="shared" si="43"/>
        <v>225718331.81105915</v>
      </c>
      <c r="Q60" s="93">
        <f t="shared" si="43"/>
        <v>237053886.5793395</v>
      </c>
      <c r="R60" s="93">
        <f t="shared" si="43"/>
        <v>232379650.42476317</v>
      </c>
    </row>
    <row r="61" spans="1:18">
      <c r="A61" s="90" t="s">
        <v>366</v>
      </c>
      <c r="B61" s="97">
        <v>1</v>
      </c>
      <c r="C61" s="93">
        <f>IFERROR(C18/$B61,0)</f>
        <v>3.0499657036180126E-5</v>
      </c>
      <c r="D61" s="93">
        <f>IFERROR(D18/$B61,0)</f>
        <v>1.0734641249910248E-6</v>
      </c>
      <c r="E61" s="93">
        <f>IFERROR(E18/$B61,0)</f>
        <v>3.8235142431006176E-4</v>
      </c>
      <c r="F61" s="93">
        <f>IFERROR(F18/$B61,0)</f>
        <v>5.1060670902946272</v>
      </c>
      <c r="G61" s="92">
        <f t="shared" si="30"/>
        <v>2.8246317679105702E-5</v>
      </c>
      <c r="H61" s="92">
        <f t="shared" si="31"/>
        <v>1.036966881945912E-6</v>
      </c>
      <c r="I61" s="93">
        <f t="shared" ref="I61:R61" si="44">IFERROR(I18/$B61,0)</f>
        <v>4.0965207631874314</v>
      </c>
      <c r="J61" s="93">
        <f t="shared" si="44"/>
        <v>4.0965207631874314</v>
      </c>
      <c r="K61" s="93">
        <f t="shared" si="44"/>
        <v>4.0965207631874314</v>
      </c>
      <c r="L61" s="93">
        <f t="shared" si="44"/>
        <v>4.0965207631874314</v>
      </c>
      <c r="M61" s="93">
        <f t="shared" si="44"/>
        <v>4.0965207631874314</v>
      </c>
      <c r="N61" s="93">
        <f t="shared" si="44"/>
        <v>4.253518716577541</v>
      </c>
      <c r="O61" s="93">
        <f t="shared" si="44"/>
        <v>4.2525366984290507</v>
      </c>
      <c r="P61" s="93">
        <f t="shared" si="44"/>
        <v>4.2809218950064043</v>
      </c>
      <c r="Q61" s="93">
        <f t="shared" si="44"/>
        <v>4.2150627615062772</v>
      </c>
      <c r="R61" s="93">
        <f t="shared" si="44"/>
        <v>4.517832167832168</v>
      </c>
    </row>
    <row r="62" spans="1:18">
      <c r="A62" s="90" t="s">
        <v>367</v>
      </c>
      <c r="B62" s="97">
        <v>1.339E-6</v>
      </c>
      <c r="C62" s="93">
        <f>IFERROR(C27/$B62,0)</f>
        <v>22.777936546811148</v>
      </c>
      <c r="D62" s="93">
        <f>IFERROR(D27/$B62,0)</f>
        <v>0.80169090738687443</v>
      </c>
      <c r="E62" s="93">
        <f>IFERROR(E27/$B62,0)</f>
        <v>285.54998081408644</v>
      </c>
      <c r="F62" s="93">
        <f>IFERROR(F27/$B62,0)</f>
        <v>3567738.4258966795</v>
      </c>
      <c r="G62" s="92">
        <f t="shared" si="30"/>
        <v>21.095076118256017</v>
      </c>
      <c r="H62" s="92">
        <f t="shared" si="31"/>
        <v>0.77443380690708785</v>
      </c>
      <c r="I62" s="93">
        <f t="shared" ref="I62:R62" si="45">IFERROR(I27/$B62,0)</f>
        <v>2733203.4042485207</v>
      </c>
      <c r="J62" s="93">
        <f t="shared" si="45"/>
        <v>2733203.4042485207</v>
      </c>
      <c r="K62" s="93">
        <f t="shared" si="45"/>
        <v>2733203.4042485207</v>
      </c>
      <c r="L62" s="93">
        <f t="shared" si="45"/>
        <v>2733203.4042485207</v>
      </c>
      <c r="M62" s="93">
        <f t="shared" si="45"/>
        <v>2733203.4042485207</v>
      </c>
      <c r="N62" s="93">
        <f t="shared" si="45"/>
        <v>3073070.2471572161</v>
      </c>
      <c r="O62" s="93">
        <f t="shared" si="45"/>
        <v>3255446.648395041</v>
      </c>
      <c r="P62" s="93">
        <f t="shared" si="45"/>
        <v>3293125.4290477587</v>
      </c>
      <c r="Q62" s="93">
        <f t="shared" si="45"/>
        <v>3266756.6293815328</v>
      </c>
      <c r="R62" s="93">
        <f t="shared" si="45"/>
        <v>3156723.7840576163</v>
      </c>
    </row>
    <row r="63" spans="1:18">
      <c r="A63" s="87" t="s">
        <v>32</v>
      </c>
      <c r="B63" s="87" t="s">
        <v>8</v>
      </c>
      <c r="C63" s="88">
        <f t="shared" ref="C63:E63" si="46">IFERROR(1/SUM(1/C64,1/C65,1/C66,1/C67,1/C68,1/C69,1/C70,1/C71,1/C72,1/C73,1/C74,1/C75,1/C76),0)</f>
        <v>3.8124564823580279E-6</v>
      </c>
      <c r="D63" s="88">
        <f t="shared" si="46"/>
        <v>1.3418299284631506E-7</v>
      </c>
      <c r="E63" s="88">
        <f t="shared" si="46"/>
        <v>4.7793919925739813E-5</v>
      </c>
      <c r="F63" s="88">
        <f>IFERROR(1/SUM(1/F64,1/F65,1/F66,1/F67,1/F68,1/F69,1/F70,1/F71,1/F72,1/F73,1/F74,1/F75,1/F76),0)</f>
        <v>0.6233598011650171</v>
      </c>
      <c r="G63" s="88">
        <f t="shared" ref="G63:R63" si="47">IFERROR(1/SUM(1/G64,1/G65,1/G66,1/G67,1/G68,1/G69,1/G70,1/G71,1/G72,1/G73,1/G74,1/G75,1/G76),0)</f>
        <v>3.5307886437160462E-6</v>
      </c>
      <c r="H63" s="88">
        <f t="shared" si="47"/>
        <v>1.2962083761094873E-7</v>
      </c>
      <c r="I63" s="88">
        <f>IFERROR(1/SUM(1/I64,1/I65,1/I66,1/I67,1/I68,1/I69,1/I70,1/I72,1/I73,1/I75,1/I76),0)</f>
        <v>0.48755988503076703</v>
      </c>
      <c r="J63" s="88">
        <f t="shared" ref="J63:M63" si="48">IFERROR(1/SUM(1/J64,1/J65,1/J66,1/J67,1/J68,1/J69,1/J70,1/J72,1/J73,1/J75,1/J76),0)</f>
        <v>0.48755988503076703</v>
      </c>
      <c r="K63" s="88">
        <f t="shared" si="48"/>
        <v>0.48755988503076703</v>
      </c>
      <c r="L63" s="88">
        <f t="shared" si="48"/>
        <v>0.48755988503076703</v>
      </c>
      <c r="M63" s="88">
        <f t="shared" si="48"/>
        <v>0.48755988503076703</v>
      </c>
      <c r="N63" s="88">
        <f t="shared" si="47"/>
        <v>0.5386263512882622</v>
      </c>
      <c r="O63" s="88">
        <f t="shared" si="47"/>
        <v>0.53411537857645719</v>
      </c>
      <c r="P63" s="88">
        <f t="shared" si="47"/>
        <v>0.53472413520460382</v>
      </c>
      <c r="Q63" s="88">
        <f t="shared" si="47"/>
        <v>0.5421620146927173</v>
      </c>
      <c r="R63" s="88">
        <f t="shared" si="47"/>
        <v>0.55154679952986629</v>
      </c>
    </row>
    <row r="64" spans="1:18">
      <c r="A64" s="90" t="s">
        <v>355</v>
      </c>
      <c r="B64" s="97">
        <v>1</v>
      </c>
      <c r="C64" s="83">
        <f>IFERROR(C25/$B64,0)</f>
        <v>3.0499657036180126E-5</v>
      </c>
      <c r="D64" s="83">
        <f>IFERROR(D25/$B64,0)</f>
        <v>1.0734641249910248E-6</v>
      </c>
      <c r="E64" s="83">
        <f>IFERROR(E25/$B64,0)</f>
        <v>3.8235142431006176E-4</v>
      </c>
      <c r="F64" s="83">
        <f>IFERROR(F25/$B64,0)</f>
        <v>5.106462266139399</v>
      </c>
      <c r="G64" s="92">
        <f t="shared" ref="G64:G76" si="49">(IF(AND(C64&lt;&gt;0,E64&lt;&gt;0,F64&lt;&gt;0),1/((1/C64)+(1/E64)+(1/F64)),IF(AND(C64&lt;&gt;0,E64&lt;&gt;0,F64=0), 1/((1/C64)+(1/E64)),IF(AND(C64&lt;&gt;0,E64=0,F64&lt;&gt;0),1/((1/C64)+(1/F64)),IF(AND(C64=0,E64&lt;&gt;0,F64&lt;&gt;0),1/((1/E64)+(1/F64)),IF(AND(C64&lt;&gt;0,E64=0,F64=0),1/(1/C64),IF(AND(C64=0,E64&lt;&gt;0,F64=0),1/(1/E64),IF(AND(C64=0,E64=0,F64&lt;&gt;0),1/(1/F64),IF(AND(C64=0,E64=0,F64=0),0)))))))))</f>
        <v>2.8246317691197964E-5</v>
      </c>
      <c r="H64" s="92">
        <f t="shared" ref="H64:H76" si="50">(IF(AND(C64&lt;&gt;0,D64&lt;&gt;0,F64&lt;&gt;0),1/((1/C64)+(1/D64)+(1/F64)),IF(AND(C64&lt;&gt;0,D64&lt;&gt;0,F64=0), 1/((1/C64)+(1/D64)),IF(AND(C64&lt;&gt;0,D64=0,F64&lt;&gt;0),1/((1/C64)+(1/F64)),IF(AND(C64=0,D64&lt;&gt;0,F64&lt;&gt;0),1/((1/D64)+(1/F64)),IF(AND(C64&lt;&gt;0,D64=0,F64=0),1/(1/C64),IF(AND(C64=0,D64&lt;&gt;0,F64=0),1/(1/D64),IF(AND(C64=0,D64=0,F64&lt;&gt;0),1/(1/F64),IF(AND(C64=0,D64=0,F64=0),0)))))))))</f>
        <v>1.0369668819622093E-6</v>
      </c>
      <c r="I64" s="83">
        <f t="shared" ref="I64:R64" si="51">IFERROR(I25/$B64,0)</f>
        <v>3.9858039858039858</v>
      </c>
      <c r="J64" s="83">
        <f t="shared" si="51"/>
        <v>3.9858039858039858</v>
      </c>
      <c r="K64" s="83">
        <f t="shared" si="51"/>
        <v>3.9858039858039858</v>
      </c>
      <c r="L64" s="83">
        <f t="shared" si="51"/>
        <v>3.9858039858039858</v>
      </c>
      <c r="M64" s="83">
        <f t="shared" si="51"/>
        <v>3.9858039858039858</v>
      </c>
      <c r="N64" s="83">
        <f t="shared" si="51"/>
        <v>4.2216867469879524</v>
      </c>
      <c r="O64" s="83">
        <f t="shared" si="51"/>
        <v>4.2382742681047754</v>
      </c>
      <c r="P64" s="83">
        <f t="shared" si="51"/>
        <v>4.2726251276813079</v>
      </c>
      <c r="Q64" s="83">
        <f t="shared" si="51"/>
        <v>4.3289510489510494</v>
      </c>
      <c r="R64" s="83">
        <f t="shared" si="51"/>
        <v>4.5181818181818176</v>
      </c>
    </row>
    <row r="65" spans="1:18">
      <c r="A65" s="90" t="s">
        <v>356</v>
      </c>
      <c r="B65" s="97">
        <v>1</v>
      </c>
      <c r="C65" s="83">
        <f>IFERROR(C21/$B65,0)</f>
        <v>3.0499657036180126E-5</v>
      </c>
      <c r="D65" s="83">
        <f>IFERROR(D21/$B65,0)</f>
        <v>1.0734641249910248E-6</v>
      </c>
      <c r="E65" s="83">
        <f>IFERROR(E21/$B65,0)</f>
        <v>3.8235142431006176E-4</v>
      </c>
      <c r="F65" s="83">
        <f>IFERROR(F21/$B65,0)</f>
        <v>5.0002916891774145</v>
      </c>
      <c r="G65" s="92">
        <f t="shared" si="49"/>
        <v>2.8246314373687212E-5</v>
      </c>
      <c r="H65" s="92">
        <f t="shared" si="50"/>
        <v>1.0369668774910669E-6</v>
      </c>
      <c r="I65" s="83">
        <f t="shared" ref="I65:R65" si="52">IFERROR(I21/$B65,0)</f>
        <v>4.1049671977507032</v>
      </c>
      <c r="J65" s="83">
        <f t="shared" si="52"/>
        <v>4.1049671977507032</v>
      </c>
      <c r="K65" s="83">
        <f t="shared" si="52"/>
        <v>4.1049671977507032</v>
      </c>
      <c r="L65" s="83">
        <f t="shared" si="52"/>
        <v>4.1049671977507032</v>
      </c>
      <c r="M65" s="83">
        <f t="shared" si="52"/>
        <v>4.1049671977507032</v>
      </c>
      <c r="N65" s="83">
        <f t="shared" si="52"/>
        <v>4.4242424242424239</v>
      </c>
      <c r="O65" s="83">
        <f t="shared" si="52"/>
        <v>4.4242424242424239</v>
      </c>
      <c r="P65" s="83">
        <f t="shared" si="52"/>
        <v>4.4242424242424239</v>
      </c>
      <c r="Q65" s="83">
        <f t="shared" si="52"/>
        <v>4.4242424242424239</v>
      </c>
      <c r="R65" s="83">
        <f t="shared" si="52"/>
        <v>4.4242424242424239</v>
      </c>
    </row>
    <row r="66" spans="1:18">
      <c r="A66" s="90" t="s">
        <v>357</v>
      </c>
      <c r="B66" s="98">
        <v>0.99980000000000002</v>
      </c>
      <c r="C66" s="83">
        <f>IFERROR(C17/$B66,0)</f>
        <v>3.0505758187817688E-5</v>
      </c>
      <c r="D66" s="83">
        <f>IFERROR(D17/$B66,0)</f>
        <v>1.0736788607631775E-6</v>
      </c>
      <c r="E66" s="83">
        <f>IFERROR(E17/$B66,0)</f>
        <v>3.8242790989204015E-4</v>
      </c>
      <c r="F66" s="83">
        <f>IFERROR(F17/$B66,0)</f>
        <v>4.9919437383191374</v>
      </c>
      <c r="G66" s="92">
        <f t="shared" si="49"/>
        <v>2.8251964467776372E-5</v>
      </c>
      <c r="H66" s="92">
        <f t="shared" si="50"/>
        <v>1.0371743119507463E-6</v>
      </c>
      <c r="I66" s="83">
        <f t="shared" ref="I66:R66" si="53">IFERROR(I17/$B66,0)</f>
        <v>3.8368157078604366</v>
      </c>
      <c r="J66" s="83">
        <f t="shared" si="53"/>
        <v>3.8368157078604366</v>
      </c>
      <c r="K66" s="83">
        <f t="shared" si="53"/>
        <v>3.8368157078604366</v>
      </c>
      <c r="L66" s="83">
        <f t="shared" si="53"/>
        <v>3.8368157078604366</v>
      </c>
      <c r="M66" s="83">
        <f t="shared" si="53"/>
        <v>3.8368157078604366</v>
      </c>
      <c r="N66" s="83">
        <f t="shared" si="53"/>
        <v>4.3084649987848795</v>
      </c>
      <c r="O66" s="83">
        <f t="shared" si="53"/>
        <v>4.3028249322774563</v>
      </c>
      <c r="P66" s="83">
        <f t="shared" si="53"/>
        <v>4.2838208589005804</v>
      </c>
      <c r="Q66" s="83">
        <f t="shared" si="53"/>
        <v>4.5299882897734207</v>
      </c>
      <c r="R66" s="83">
        <f t="shared" si="53"/>
        <v>4.4168561834711877</v>
      </c>
    </row>
    <row r="67" spans="1:18">
      <c r="A67" s="90" t="s">
        <v>358</v>
      </c>
      <c r="B67" s="97">
        <v>2.0000000000000001E-4</v>
      </c>
      <c r="C67" s="83">
        <f>IFERROR(C5/$B67,0)</f>
        <v>0.15249828518090061</v>
      </c>
      <c r="D67" s="83">
        <f>IFERROR(D5/$B67,0)</f>
        <v>5.3673206249551233E-3</v>
      </c>
      <c r="E67" s="83">
        <f>IFERROR(E5/$B67,0)</f>
        <v>1.9117571215503086</v>
      </c>
      <c r="F67" s="83">
        <f>IFERROR(F5/$B67,0)</f>
        <v>25001.45844588707</v>
      </c>
      <c r="G67" s="92">
        <f t="shared" si="49"/>
        <v>0.14123157186843605</v>
      </c>
      <c r="H67" s="92">
        <f t="shared" si="50"/>
        <v>5.1848343874553336E-3</v>
      </c>
      <c r="I67" s="83">
        <f t="shared" ref="I67:R67" si="54">IFERROR(I5/$B67,0)</f>
        <v>16646.397081179693</v>
      </c>
      <c r="J67" s="83">
        <f t="shared" si="54"/>
        <v>16646.397081179693</v>
      </c>
      <c r="K67" s="83">
        <f t="shared" si="54"/>
        <v>16646.397081179693</v>
      </c>
      <c r="L67" s="83">
        <f t="shared" si="54"/>
        <v>16646.397081179693</v>
      </c>
      <c r="M67" s="83">
        <f t="shared" si="54"/>
        <v>16646.397081179693</v>
      </c>
      <c r="N67" s="83">
        <f t="shared" si="54"/>
        <v>22121.212121212116</v>
      </c>
      <c r="O67" s="83">
        <f t="shared" si="54"/>
        <v>22121.212121212116</v>
      </c>
      <c r="P67" s="83">
        <f t="shared" si="54"/>
        <v>22121.212121212116</v>
      </c>
      <c r="Q67" s="83">
        <f t="shared" si="54"/>
        <v>22121.212121212116</v>
      </c>
      <c r="R67" s="83">
        <f t="shared" si="54"/>
        <v>22121.212121212116</v>
      </c>
    </row>
    <row r="68" spans="1:18">
      <c r="A68" s="90" t="s">
        <v>359</v>
      </c>
      <c r="B68" s="97">
        <v>0.99999979999999999</v>
      </c>
      <c r="C68" s="83">
        <f>IFERROR(C9/$B68,0)</f>
        <v>3.0499663136112754E-5</v>
      </c>
      <c r="D68" s="83">
        <f>IFERROR(D9/$B68,0)</f>
        <v>1.0734643396838928E-6</v>
      </c>
      <c r="E68" s="83">
        <f>IFERROR(E9/$B68,0)</f>
        <v>3.8235150078036191E-4</v>
      </c>
      <c r="F68" s="83">
        <f>IFERROR(F9/$B68,0)</f>
        <v>5.1974873305015965</v>
      </c>
      <c r="G68" s="92">
        <f t="shared" si="49"/>
        <v>2.8246326076779341E-5</v>
      </c>
      <c r="H68" s="92">
        <f t="shared" si="50"/>
        <v>1.0369670930434701E-6</v>
      </c>
      <c r="I68" s="83">
        <f t="shared" ref="I68:R68" si="55">IFERROR(I9/$B68,0)</f>
        <v>4.2135650562772247</v>
      </c>
      <c r="J68" s="83">
        <f t="shared" si="55"/>
        <v>4.2135650562772247</v>
      </c>
      <c r="K68" s="83">
        <f t="shared" si="55"/>
        <v>4.2135650562772247</v>
      </c>
      <c r="L68" s="83">
        <f t="shared" si="55"/>
        <v>4.2135650562772247</v>
      </c>
      <c r="M68" s="83">
        <f t="shared" si="55"/>
        <v>4.2135650562772247</v>
      </c>
      <c r="N68" s="83">
        <f t="shared" si="55"/>
        <v>4.2253553071227712</v>
      </c>
      <c r="O68" s="83">
        <f t="shared" si="55"/>
        <v>4.2605463066547191</v>
      </c>
      <c r="P68" s="83">
        <f t="shared" si="55"/>
        <v>4.2156615282872849</v>
      </c>
      <c r="Q68" s="83">
        <f t="shared" si="55"/>
        <v>4.2472735767274425</v>
      </c>
      <c r="R68" s="83">
        <f t="shared" si="55"/>
        <v>4.5987205100129902</v>
      </c>
    </row>
    <row r="69" spans="1:18">
      <c r="A69" s="90" t="s">
        <v>360</v>
      </c>
      <c r="B69" s="97">
        <v>1.9999999999999999E-7</v>
      </c>
      <c r="C69" s="83">
        <f>IFERROR(C24/$B69,0)</f>
        <v>152.49828518090064</v>
      </c>
      <c r="D69" s="83">
        <f>IFERROR(D24/$B69,0)</f>
        <v>5.3673206249551244</v>
      </c>
      <c r="E69" s="83">
        <f>IFERROR(E24/$B69,0)</f>
        <v>1911.757121550309</v>
      </c>
      <c r="F69" s="83">
        <f>IFERROR(F24/$B69,0)</f>
        <v>25394338.507179569</v>
      </c>
      <c r="G69" s="92">
        <f t="shared" si="49"/>
        <v>141.23158421145411</v>
      </c>
      <c r="H69" s="92">
        <f t="shared" si="50"/>
        <v>5.1848344040905152</v>
      </c>
      <c r="I69" s="83">
        <f t="shared" ref="I69:R69" si="56">IFERROR(I24/$B69,0)</f>
        <v>20130526.702821951</v>
      </c>
      <c r="J69" s="83">
        <f t="shared" si="56"/>
        <v>20130526.702821951</v>
      </c>
      <c r="K69" s="83">
        <f t="shared" si="56"/>
        <v>20130526.702821951</v>
      </c>
      <c r="L69" s="83">
        <f t="shared" si="56"/>
        <v>20130526.702821951</v>
      </c>
      <c r="M69" s="83">
        <f t="shared" si="56"/>
        <v>20130526.702821951</v>
      </c>
      <c r="N69" s="83">
        <f t="shared" si="56"/>
        <v>21796497.080900755</v>
      </c>
      <c r="O69" s="83">
        <f t="shared" si="56"/>
        <v>21318584.070796467</v>
      </c>
      <c r="P69" s="83">
        <f t="shared" si="56"/>
        <v>21660623.833644353</v>
      </c>
      <c r="Q69" s="83">
        <f t="shared" si="56"/>
        <v>20847215.611613523</v>
      </c>
      <c r="R69" s="83">
        <f t="shared" si="56"/>
        <v>22468831.168831158</v>
      </c>
    </row>
    <row r="70" spans="1:18">
      <c r="A70" s="90" t="s">
        <v>361</v>
      </c>
      <c r="B70" s="97">
        <v>0.99979000004200003</v>
      </c>
      <c r="C70" s="83">
        <f>IFERROR(C20/$B70,0)</f>
        <v>3.050606330819359E-5</v>
      </c>
      <c r="D70" s="83">
        <f>IFERROR(D20/$B70,0)</f>
        <v>1.0736895997618797E-6</v>
      </c>
      <c r="E70" s="83">
        <f>IFERROR(E20/$B70,0)</f>
        <v>3.8243173495834085E-4</v>
      </c>
      <c r="F70" s="83">
        <f>IFERROR(F20/$B70,0)</f>
        <v>5.1196169498199682</v>
      </c>
      <c r="G70" s="92">
        <f t="shared" si="49"/>
        <v>2.8252251031458058E-5</v>
      </c>
      <c r="H70" s="92">
        <f t="shared" si="50"/>
        <v>1.0371846912007517E-6</v>
      </c>
      <c r="I70" s="83">
        <f t="shared" ref="I70:R70" si="57">IFERROR(I20/$B70,0)</f>
        <v>4.0973812130700864</v>
      </c>
      <c r="J70" s="83">
        <f t="shared" si="57"/>
        <v>4.0973812130700864</v>
      </c>
      <c r="K70" s="83">
        <f t="shared" si="57"/>
        <v>4.0973812130700864</v>
      </c>
      <c r="L70" s="83">
        <f t="shared" si="57"/>
        <v>4.0973812130700864</v>
      </c>
      <c r="M70" s="83">
        <f t="shared" si="57"/>
        <v>4.0973812130700864</v>
      </c>
      <c r="N70" s="83">
        <f t="shared" si="57"/>
        <v>4.2687015501999968</v>
      </c>
      <c r="O70" s="83">
        <f t="shared" si="57"/>
        <v>4.2534486288276208</v>
      </c>
      <c r="P70" s="83">
        <f t="shared" si="57"/>
        <v>4.2780712219497588</v>
      </c>
      <c r="Q70" s="83">
        <f t="shared" si="57"/>
        <v>4.2169283355220131</v>
      </c>
      <c r="R70" s="83">
        <f t="shared" si="57"/>
        <v>4.5298210410981579</v>
      </c>
    </row>
    <row r="71" spans="1:18">
      <c r="A71" s="90" t="s">
        <v>362</v>
      </c>
      <c r="B71" s="97">
        <v>2.0999995799999999E-4</v>
      </c>
      <c r="C71" s="83">
        <f>IFERROR(C29/$B71,0)</f>
        <v>0.14523649112434645</v>
      </c>
      <c r="D71" s="83">
        <f>IFERROR(D29/$B71,0)</f>
        <v>5.11173495087568E-3</v>
      </c>
      <c r="E71" s="83">
        <f>IFERROR(E29/$B71,0)</f>
        <v>1.8207214322874379</v>
      </c>
      <c r="F71" s="83">
        <f>IFERROR(F29/$B71,0)</f>
        <v>24546.89138352195</v>
      </c>
      <c r="G71" s="92">
        <f t="shared" si="49"/>
        <v>0.13450630860469162</v>
      </c>
      <c r="H71" s="92">
        <f t="shared" si="50"/>
        <v>4.9379385301529426E-3</v>
      </c>
      <c r="I71" s="83">
        <f t="shared" ref="I71:R71" si="58">IFERROR(I29/$B71,0)</f>
        <v>0</v>
      </c>
      <c r="J71" s="83">
        <f t="shared" si="58"/>
        <v>0</v>
      </c>
      <c r="K71" s="83">
        <f t="shared" si="58"/>
        <v>0</v>
      </c>
      <c r="L71" s="83">
        <f t="shared" si="58"/>
        <v>0</v>
      </c>
      <c r="M71" s="83">
        <f t="shared" si="58"/>
        <v>0</v>
      </c>
      <c r="N71" s="83">
        <f t="shared" si="58"/>
        <v>20204.389819034252</v>
      </c>
      <c r="O71" s="83">
        <f t="shared" si="58"/>
        <v>20158.582295557881</v>
      </c>
      <c r="P71" s="83">
        <f t="shared" si="58"/>
        <v>20105.243609046935</v>
      </c>
      <c r="Q71" s="83">
        <f t="shared" si="58"/>
        <v>20302.901163477327</v>
      </c>
      <c r="R71" s="83">
        <f t="shared" si="58"/>
        <v>21719.012608265326</v>
      </c>
    </row>
    <row r="72" spans="1:18">
      <c r="A72" s="90" t="s">
        <v>363</v>
      </c>
      <c r="B72" s="97">
        <v>1</v>
      </c>
      <c r="C72" s="83">
        <f>IFERROR(C16/$B72,0)</f>
        <v>3.0499657036180126E-5</v>
      </c>
      <c r="D72" s="83">
        <f>IFERROR(D16/$B72,0)</f>
        <v>1.0734641249910248E-6</v>
      </c>
      <c r="E72" s="83">
        <f>IFERROR(E16/$B72,0)</f>
        <v>3.8235142431006176E-4</v>
      </c>
      <c r="F72" s="83">
        <f>IFERROR(F16/$B72,0)</f>
        <v>4.5002625202596729</v>
      </c>
      <c r="G72" s="92">
        <f t="shared" si="49"/>
        <v>2.8246296644637599E-5</v>
      </c>
      <c r="H72" s="92">
        <f t="shared" si="50"/>
        <v>1.0369668535968992E-6</v>
      </c>
      <c r="I72" s="83">
        <f t="shared" ref="I72:R72" si="59">IFERROR(I16/$B72,0)</f>
        <v>3.3209492759117447</v>
      </c>
      <c r="J72" s="83">
        <f t="shared" si="59"/>
        <v>3.3209492759117447</v>
      </c>
      <c r="K72" s="83">
        <f t="shared" si="59"/>
        <v>3.3209492759117447</v>
      </c>
      <c r="L72" s="83">
        <f t="shared" si="59"/>
        <v>3.3209492759117447</v>
      </c>
      <c r="M72" s="83">
        <f t="shared" si="59"/>
        <v>3.3209492759117447</v>
      </c>
      <c r="N72" s="83">
        <f t="shared" si="59"/>
        <v>4.2072041166380814</v>
      </c>
      <c r="O72" s="83">
        <f t="shared" si="59"/>
        <v>4.0870288248337037</v>
      </c>
      <c r="P72" s="83">
        <f t="shared" si="59"/>
        <v>4.1943707538013602</v>
      </c>
      <c r="Q72" s="83">
        <f t="shared" si="59"/>
        <v>4.2160427807486647</v>
      </c>
      <c r="R72" s="83">
        <f t="shared" si="59"/>
        <v>3.9818181818181824</v>
      </c>
    </row>
    <row r="73" spans="1:18">
      <c r="A73" s="90" t="s">
        <v>364</v>
      </c>
      <c r="B73" s="97">
        <v>1</v>
      </c>
      <c r="C73" s="83">
        <f>IFERROR(C7/$B73,0)</f>
        <v>3.0499657036180126E-5</v>
      </c>
      <c r="D73" s="83">
        <f>IFERROR(D7/$B73,0)</f>
        <v>1.0734641249910248E-6</v>
      </c>
      <c r="E73" s="83">
        <f>IFERROR(E7/$B73,0)</f>
        <v>3.8235142431006176E-4</v>
      </c>
      <c r="F73" s="83">
        <f>IFERROR(F7/$B73,0)</f>
        <v>4.9454756572907073</v>
      </c>
      <c r="G73" s="92">
        <f t="shared" si="49"/>
        <v>2.824631260509489E-5</v>
      </c>
      <c r="H73" s="92">
        <f t="shared" si="50"/>
        <v>1.0369668751074639E-6</v>
      </c>
      <c r="I73" s="83">
        <f t="shared" ref="I73:R73" si="60">IFERROR(I7/$B73,0)</f>
        <v>3.7143826322930797</v>
      </c>
      <c r="J73" s="83">
        <f t="shared" si="60"/>
        <v>3.7143826322930797</v>
      </c>
      <c r="K73" s="83">
        <f t="shared" si="60"/>
        <v>3.7143826322930797</v>
      </c>
      <c r="L73" s="83">
        <f t="shared" si="60"/>
        <v>3.7143826322930797</v>
      </c>
      <c r="M73" s="83">
        <f t="shared" si="60"/>
        <v>3.7143826322930797</v>
      </c>
      <c r="N73" s="83">
        <f t="shared" si="60"/>
        <v>4.5921698739216961</v>
      </c>
      <c r="O73" s="83">
        <f t="shared" si="60"/>
        <v>4.3833460656990093</v>
      </c>
      <c r="P73" s="83">
        <f t="shared" si="60"/>
        <v>4.2818181818181831</v>
      </c>
      <c r="Q73" s="83">
        <f t="shared" si="60"/>
        <v>4.5543003851091122</v>
      </c>
      <c r="R73" s="83">
        <f t="shared" si="60"/>
        <v>4.3757413709285364</v>
      </c>
    </row>
    <row r="74" spans="1:18">
      <c r="A74" s="90" t="s">
        <v>365</v>
      </c>
      <c r="B74" s="99">
        <v>1.9000000000000001E-8</v>
      </c>
      <c r="C74" s="83">
        <f>IFERROR(C12/$B74,0)</f>
        <v>1605.245107167375</v>
      </c>
      <c r="D74" s="83">
        <f>IFERROR(D12/$B74,0)</f>
        <v>56.498111841632877</v>
      </c>
      <c r="E74" s="83">
        <f>IFERROR(E12/$B74,0)</f>
        <v>20123.759174213774</v>
      </c>
      <c r="F74" s="83">
        <f>IFERROR(F12/$B74,0)</f>
        <v>262636158.54003817</v>
      </c>
      <c r="G74" s="92">
        <f t="shared" si="49"/>
        <v>1486.6481077571304</v>
      </c>
      <c r="H74" s="92">
        <f t="shared" si="50"/>
        <v>54.577204055331407</v>
      </c>
      <c r="I74" s="83">
        <f t="shared" ref="I74:R74" si="61">IFERROR(I12/$B74,0)</f>
        <v>0</v>
      </c>
      <c r="J74" s="83">
        <f t="shared" si="61"/>
        <v>0</v>
      </c>
      <c r="K74" s="83">
        <f t="shared" si="61"/>
        <v>0</v>
      </c>
      <c r="L74" s="83">
        <f t="shared" si="61"/>
        <v>0</v>
      </c>
      <c r="M74" s="83">
        <f t="shared" si="61"/>
        <v>0</v>
      </c>
      <c r="N74" s="83">
        <f t="shared" si="61"/>
        <v>234480454.99684027</v>
      </c>
      <c r="O74" s="83">
        <f t="shared" si="61"/>
        <v>227163406.53585476</v>
      </c>
      <c r="P74" s="83">
        <f t="shared" si="61"/>
        <v>225718331.81105915</v>
      </c>
      <c r="Q74" s="83">
        <f t="shared" si="61"/>
        <v>237053886.5793395</v>
      </c>
      <c r="R74" s="83">
        <f t="shared" si="61"/>
        <v>232379650.42476317</v>
      </c>
    </row>
    <row r="75" spans="1:18">
      <c r="A75" s="90" t="s">
        <v>366</v>
      </c>
      <c r="B75" s="97">
        <v>1</v>
      </c>
      <c r="C75" s="83">
        <f>IFERROR(C18/$B75,0)</f>
        <v>3.0499657036180126E-5</v>
      </c>
      <c r="D75" s="83">
        <f>IFERROR(D18/$B75,0)</f>
        <v>1.0734641249910248E-6</v>
      </c>
      <c r="E75" s="83">
        <f>IFERROR(E18/$B75,0)</f>
        <v>3.8235142431006176E-4</v>
      </c>
      <c r="F75" s="83">
        <f>IFERROR(F18/$B75,0)</f>
        <v>5.1060670902946272</v>
      </c>
      <c r="G75" s="92">
        <f t="shared" si="49"/>
        <v>2.8246317679105702E-5</v>
      </c>
      <c r="H75" s="92">
        <f t="shared" si="50"/>
        <v>1.036966881945912E-6</v>
      </c>
      <c r="I75" s="83">
        <f t="shared" ref="I75:R75" si="62">IFERROR(I18/$B75,0)</f>
        <v>4.0965207631874314</v>
      </c>
      <c r="J75" s="83">
        <f t="shared" si="62"/>
        <v>4.0965207631874314</v>
      </c>
      <c r="K75" s="83">
        <f t="shared" si="62"/>
        <v>4.0965207631874314</v>
      </c>
      <c r="L75" s="83">
        <f t="shared" si="62"/>
        <v>4.0965207631874314</v>
      </c>
      <c r="M75" s="83">
        <f t="shared" si="62"/>
        <v>4.0965207631874314</v>
      </c>
      <c r="N75" s="83">
        <f t="shared" si="62"/>
        <v>4.253518716577541</v>
      </c>
      <c r="O75" s="83">
        <f t="shared" si="62"/>
        <v>4.2525366984290507</v>
      </c>
      <c r="P75" s="83">
        <f t="shared" si="62"/>
        <v>4.2809218950064043</v>
      </c>
      <c r="Q75" s="83">
        <f t="shared" si="62"/>
        <v>4.2150627615062772</v>
      </c>
      <c r="R75" s="83">
        <f t="shared" si="62"/>
        <v>4.517832167832168</v>
      </c>
    </row>
    <row r="76" spans="1:18">
      <c r="A76" s="90" t="s">
        <v>367</v>
      </c>
      <c r="B76" s="97">
        <v>1.339E-6</v>
      </c>
      <c r="C76" s="83">
        <f>IFERROR(C27/$B76,0)</f>
        <v>22.777936546811148</v>
      </c>
      <c r="D76" s="83">
        <f>IFERROR(D27/$B76,0)</f>
        <v>0.80169090738687443</v>
      </c>
      <c r="E76" s="83">
        <f>IFERROR(E27/$B76,0)</f>
        <v>285.54998081408644</v>
      </c>
      <c r="F76" s="83">
        <f>IFERROR(F27/$B76,0)</f>
        <v>3567738.4258966795</v>
      </c>
      <c r="G76" s="92">
        <f t="shared" si="49"/>
        <v>21.095076118256017</v>
      </c>
      <c r="H76" s="92">
        <f t="shared" si="50"/>
        <v>0.77443380690708785</v>
      </c>
      <c r="I76" s="83">
        <f t="shared" ref="I76:R76" si="63">IFERROR(I27/$B76,0)</f>
        <v>2733203.4042485207</v>
      </c>
      <c r="J76" s="83">
        <f t="shared" si="63"/>
        <v>2733203.4042485207</v>
      </c>
      <c r="K76" s="83">
        <f t="shared" si="63"/>
        <v>2733203.4042485207</v>
      </c>
      <c r="L76" s="83">
        <f t="shared" si="63"/>
        <v>2733203.4042485207</v>
      </c>
      <c r="M76" s="83">
        <f t="shared" si="63"/>
        <v>2733203.4042485207</v>
      </c>
      <c r="N76" s="83">
        <f t="shared" si="63"/>
        <v>3073070.2471572161</v>
      </c>
      <c r="O76" s="83">
        <f t="shared" si="63"/>
        <v>3255446.648395041</v>
      </c>
      <c r="P76" s="83">
        <f t="shared" si="63"/>
        <v>3293125.4290477587</v>
      </c>
      <c r="Q76" s="83">
        <f t="shared" si="63"/>
        <v>3266756.6293815328</v>
      </c>
      <c r="R76" s="83">
        <f t="shared" si="63"/>
        <v>3156723.7840576163</v>
      </c>
    </row>
  </sheetData>
  <sheetProtection algorithmName="SHA-512" hashValue="+ZxHLAl6lDGhJLc7DuPUUZdRhGo038FLkqaM0zLS9b+eKzLsjlOyGn+dBujRMSzedmemPpBViP875d6JhTrQSA==" saltValue="ejeS6VlTjhjZ3TrXYDLe9g==" spinCount="100000" sheet="1" objects="1" scenarios="1"/>
  <autoFilter ref="A1:R76" xr:uid="{00000000-0009-0000-0000-000010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 style="61" bestFit="1" customWidth="1"/>
    <col min="2" max="2" width="11.73046875" style="21" bestFit="1" customWidth="1"/>
    <col min="3" max="3" width="14" style="21" bestFit="1" customWidth="1"/>
    <col min="4" max="4" width="16.59765625" style="21" bestFit="1" customWidth="1"/>
    <col min="5" max="5" width="16.3984375" style="21" bestFit="1" customWidth="1"/>
    <col min="6" max="6" width="14" style="21" bestFit="1" customWidth="1"/>
    <col min="7" max="7" width="15.265625" style="21" bestFit="1" customWidth="1"/>
    <col min="8" max="8" width="15.3984375" style="21" bestFit="1" customWidth="1"/>
    <col min="9" max="9" width="12" style="21" bestFit="1" customWidth="1"/>
    <col min="10" max="11" width="13.73046875" style="21" bestFit="1" customWidth="1"/>
    <col min="12" max="12" width="14.73046875" style="21" bestFit="1" customWidth="1"/>
    <col min="13" max="13" width="12.265625" style="21" bestFit="1" customWidth="1"/>
    <col min="14" max="14" width="12" style="21" bestFit="1" customWidth="1"/>
    <col min="15" max="16" width="13.73046875" style="21" bestFit="1" customWidth="1"/>
    <col min="17" max="17" width="14.73046875" style="21" bestFit="1" customWidth="1"/>
    <col min="18" max="18" width="12.265625" style="21" bestFit="1" customWidth="1"/>
    <col min="19" max="255" width="9.06640625" style="21"/>
    <col min="256" max="256" width="15.3984375" style="21" bestFit="1" customWidth="1"/>
    <col min="257" max="257" width="11.1328125" style="21" bestFit="1" customWidth="1"/>
    <col min="258" max="258" width="14.59765625" style="21" bestFit="1" customWidth="1"/>
    <col min="259" max="259" width="17.3984375" style="21" bestFit="1" customWidth="1"/>
    <col min="260" max="260" width="17.59765625" style="21" bestFit="1" customWidth="1"/>
    <col min="261" max="261" width="14.73046875" style="21" bestFit="1" customWidth="1"/>
    <col min="262" max="262" width="14.3984375" style="21" bestFit="1" customWidth="1"/>
    <col min="263" max="263" width="12.1328125" style="21" bestFit="1" customWidth="1"/>
    <col min="264" max="264" width="12.3984375" style="21" bestFit="1" customWidth="1"/>
    <col min="265" max="266" width="13.86328125" style="21" bestFit="1" customWidth="1"/>
    <col min="267" max="267" width="14.86328125" style="21" bestFit="1" customWidth="1"/>
    <col min="268" max="268" width="12.1328125" style="21" bestFit="1" customWidth="1"/>
    <col min="269" max="269" width="12.3984375" style="21" bestFit="1" customWidth="1"/>
    <col min="270" max="271" width="13.86328125" style="21" bestFit="1" customWidth="1"/>
    <col min="272" max="272" width="14.86328125" style="21" bestFit="1" customWidth="1"/>
    <col min="273" max="511" width="9.06640625" style="21"/>
    <col min="512" max="512" width="15.3984375" style="21" bestFit="1" customWidth="1"/>
    <col min="513" max="513" width="11.1328125" style="21" bestFit="1" customWidth="1"/>
    <col min="514" max="514" width="14.59765625" style="21" bestFit="1" customWidth="1"/>
    <col min="515" max="515" width="17.3984375" style="21" bestFit="1" customWidth="1"/>
    <col min="516" max="516" width="17.59765625" style="21" bestFit="1" customWidth="1"/>
    <col min="517" max="517" width="14.73046875" style="21" bestFit="1" customWidth="1"/>
    <col min="518" max="518" width="14.3984375" style="21" bestFit="1" customWidth="1"/>
    <col min="519" max="519" width="12.1328125" style="21" bestFit="1" customWidth="1"/>
    <col min="520" max="520" width="12.3984375" style="21" bestFit="1" customWidth="1"/>
    <col min="521" max="522" width="13.86328125" style="21" bestFit="1" customWidth="1"/>
    <col min="523" max="523" width="14.86328125" style="21" bestFit="1" customWidth="1"/>
    <col min="524" max="524" width="12.1328125" style="21" bestFit="1" customWidth="1"/>
    <col min="525" max="525" width="12.3984375" style="21" bestFit="1" customWidth="1"/>
    <col min="526" max="527" width="13.86328125" style="21" bestFit="1" customWidth="1"/>
    <col min="528" max="528" width="14.86328125" style="21" bestFit="1" customWidth="1"/>
    <col min="529" max="767" width="9.06640625" style="21"/>
    <col min="768" max="768" width="15.3984375" style="21" bestFit="1" customWidth="1"/>
    <col min="769" max="769" width="11.1328125" style="21" bestFit="1" customWidth="1"/>
    <col min="770" max="770" width="14.59765625" style="21" bestFit="1" customWidth="1"/>
    <col min="771" max="771" width="17.3984375" style="21" bestFit="1" customWidth="1"/>
    <col min="772" max="772" width="17.59765625" style="21" bestFit="1" customWidth="1"/>
    <col min="773" max="773" width="14.73046875" style="21" bestFit="1" customWidth="1"/>
    <col min="774" max="774" width="14.3984375" style="21" bestFit="1" customWidth="1"/>
    <col min="775" max="775" width="12.1328125" style="21" bestFit="1" customWidth="1"/>
    <col min="776" max="776" width="12.3984375" style="21" bestFit="1" customWidth="1"/>
    <col min="777" max="778" width="13.86328125" style="21" bestFit="1" customWidth="1"/>
    <col min="779" max="779" width="14.86328125" style="21" bestFit="1" customWidth="1"/>
    <col min="780" max="780" width="12.1328125" style="21" bestFit="1" customWidth="1"/>
    <col min="781" max="781" width="12.3984375" style="21" bestFit="1" customWidth="1"/>
    <col min="782" max="783" width="13.86328125" style="21" bestFit="1" customWidth="1"/>
    <col min="784" max="784" width="14.86328125" style="21" bestFit="1" customWidth="1"/>
    <col min="785" max="1023" width="9.06640625" style="21"/>
    <col min="1024" max="1024" width="15.3984375" style="21" bestFit="1" customWidth="1"/>
    <col min="1025" max="1025" width="11.1328125" style="21" bestFit="1" customWidth="1"/>
    <col min="1026" max="1026" width="14.59765625" style="21" bestFit="1" customWidth="1"/>
    <col min="1027" max="1027" width="17.3984375" style="21" bestFit="1" customWidth="1"/>
    <col min="1028" max="1028" width="17.59765625" style="21" bestFit="1" customWidth="1"/>
    <col min="1029" max="1029" width="14.73046875" style="21" bestFit="1" customWidth="1"/>
    <col min="1030" max="1030" width="14.3984375" style="21" bestFit="1" customWidth="1"/>
    <col min="1031" max="1031" width="12.1328125" style="21" bestFit="1" customWidth="1"/>
    <col min="1032" max="1032" width="12.3984375" style="21" bestFit="1" customWidth="1"/>
    <col min="1033" max="1034" width="13.86328125" style="21" bestFit="1" customWidth="1"/>
    <col min="1035" max="1035" width="14.86328125" style="21" bestFit="1" customWidth="1"/>
    <col min="1036" max="1036" width="12.1328125" style="21" bestFit="1" customWidth="1"/>
    <col min="1037" max="1037" width="12.3984375" style="21" bestFit="1" customWidth="1"/>
    <col min="1038" max="1039" width="13.86328125" style="21" bestFit="1" customWidth="1"/>
    <col min="1040" max="1040" width="14.86328125" style="21" bestFit="1" customWidth="1"/>
    <col min="1041" max="1279" width="9.06640625" style="21"/>
    <col min="1280" max="1280" width="15.3984375" style="21" bestFit="1" customWidth="1"/>
    <col min="1281" max="1281" width="11.1328125" style="21" bestFit="1" customWidth="1"/>
    <col min="1282" max="1282" width="14.59765625" style="21" bestFit="1" customWidth="1"/>
    <col min="1283" max="1283" width="17.3984375" style="21" bestFit="1" customWidth="1"/>
    <col min="1284" max="1284" width="17.59765625" style="21" bestFit="1" customWidth="1"/>
    <col min="1285" max="1285" width="14.73046875" style="21" bestFit="1" customWidth="1"/>
    <col min="1286" max="1286" width="14.3984375" style="21" bestFit="1" customWidth="1"/>
    <col min="1287" max="1287" width="12.1328125" style="21" bestFit="1" customWidth="1"/>
    <col min="1288" max="1288" width="12.3984375" style="21" bestFit="1" customWidth="1"/>
    <col min="1289" max="1290" width="13.86328125" style="21" bestFit="1" customWidth="1"/>
    <col min="1291" max="1291" width="14.86328125" style="21" bestFit="1" customWidth="1"/>
    <col min="1292" max="1292" width="12.1328125" style="21" bestFit="1" customWidth="1"/>
    <col min="1293" max="1293" width="12.3984375" style="21" bestFit="1" customWidth="1"/>
    <col min="1294" max="1295" width="13.86328125" style="21" bestFit="1" customWidth="1"/>
    <col min="1296" max="1296" width="14.86328125" style="21" bestFit="1" customWidth="1"/>
    <col min="1297" max="1535" width="9.06640625" style="21"/>
    <col min="1536" max="1536" width="15.3984375" style="21" bestFit="1" customWidth="1"/>
    <col min="1537" max="1537" width="11.1328125" style="21" bestFit="1" customWidth="1"/>
    <col min="1538" max="1538" width="14.59765625" style="21" bestFit="1" customWidth="1"/>
    <col min="1539" max="1539" width="17.3984375" style="21" bestFit="1" customWidth="1"/>
    <col min="1540" max="1540" width="17.59765625" style="21" bestFit="1" customWidth="1"/>
    <col min="1541" max="1541" width="14.73046875" style="21" bestFit="1" customWidth="1"/>
    <col min="1542" max="1542" width="14.3984375" style="21" bestFit="1" customWidth="1"/>
    <col min="1543" max="1543" width="12.1328125" style="21" bestFit="1" customWidth="1"/>
    <col min="1544" max="1544" width="12.3984375" style="21" bestFit="1" customWidth="1"/>
    <col min="1545" max="1546" width="13.86328125" style="21" bestFit="1" customWidth="1"/>
    <col min="1547" max="1547" width="14.86328125" style="21" bestFit="1" customWidth="1"/>
    <col min="1548" max="1548" width="12.1328125" style="21" bestFit="1" customWidth="1"/>
    <col min="1549" max="1549" width="12.3984375" style="21" bestFit="1" customWidth="1"/>
    <col min="1550" max="1551" width="13.86328125" style="21" bestFit="1" customWidth="1"/>
    <col min="1552" max="1552" width="14.86328125" style="21" bestFit="1" customWidth="1"/>
    <col min="1553" max="1791" width="9.06640625" style="21"/>
    <col min="1792" max="1792" width="15.3984375" style="21" bestFit="1" customWidth="1"/>
    <col min="1793" max="1793" width="11.1328125" style="21" bestFit="1" customWidth="1"/>
    <col min="1794" max="1794" width="14.59765625" style="21" bestFit="1" customWidth="1"/>
    <col min="1795" max="1795" width="17.3984375" style="21" bestFit="1" customWidth="1"/>
    <col min="1796" max="1796" width="17.59765625" style="21" bestFit="1" customWidth="1"/>
    <col min="1797" max="1797" width="14.73046875" style="21" bestFit="1" customWidth="1"/>
    <col min="1798" max="1798" width="14.3984375" style="21" bestFit="1" customWidth="1"/>
    <col min="1799" max="1799" width="12.1328125" style="21" bestFit="1" customWidth="1"/>
    <col min="1800" max="1800" width="12.3984375" style="21" bestFit="1" customWidth="1"/>
    <col min="1801" max="1802" width="13.86328125" style="21" bestFit="1" customWidth="1"/>
    <col min="1803" max="1803" width="14.86328125" style="21" bestFit="1" customWidth="1"/>
    <col min="1804" max="1804" width="12.1328125" style="21" bestFit="1" customWidth="1"/>
    <col min="1805" max="1805" width="12.3984375" style="21" bestFit="1" customWidth="1"/>
    <col min="1806" max="1807" width="13.86328125" style="21" bestFit="1" customWidth="1"/>
    <col min="1808" max="1808" width="14.86328125" style="21" bestFit="1" customWidth="1"/>
    <col min="1809" max="2047" width="9.06640625" style="21"/>
    <col min="2048" max="2048" width="15.3984375" style="21" bestFit="1" customWidth="1"/>
    <col min="2049" max="2049" width="11.1328125" style="21" bestFit="1" customWidth="1"/>
    <col min="2050" max="2050" width="14.59765625" style="21" bestFit="1" customWidth="1"/>
    <col min="2051" max="2051" width="17.3984375" style="21" bestFit="1" customWidth="1"/>
    <col min="2052" max="2052" width="17.59765625" style="21" bestFit="1" customWidth="1"/>
    <col min="2053" max="2053" width="14.73046875" style="21" bestFit="1" customWidth="1"/>
    <col min="2054" max="2054" width="14.3984375" style="21" bestFit="1" customWidth="1"/>
    <col min="2055" max="2055" width="12.1328125" style="21" bestFit="1" customWidth="1"/>
    <col min="2056" max="2056" width="12.3984375" style="21" bestFit="1" customWidth="1"/>
    <col min="2057" max="2058" width="13.86328125" style="21" bestFit="1" customWidth="1"/>
    <col min="2059" max="2059" width="14.86328125" style="21" bestFit="1" customWidth="1"/>
    <col min="2060" max="2060" width="12.1328125" style="21" bestFit="1" customWidth="1"/>
    <col min="2061" max="2061" width="12.3984375" style="21" bestFit="1" customWidth="1"/>
    <col min="2062" max="2063" width="13.86328125" style="21" bestFit="1" customWidth="1"/>
    <col min="2064" max="2064" width="14.86328125" style="21" bestFit="1" customWidth="1"/>
    <col min="2065" max="2303" width="9.06640625" style="21"/>
    <col min="2304" max="2304" width="15.3984375" style="21" bestFit="1" customWidth="1"/>
    <col min="2305" max="2305" width="11.1328125" style="21" bestFit="1" customWidth="1"/>
    <col min="2306" max="2306" width="14.59765625" style="21" bestFit="1" customWidth="1"/>
    <col min="2307" max="2307" width="17.3984375" style="21" bestFit="1" customWidth="1"/>
    <col min="2308" max="2308" width="17.59765625" style="21" bestFit="1" customWidth="1"/>
    <col min="2309" max="2309" width="14.73046875" style="21" bestFit="1" customWidth="1"/>
    <col min="2310" max="2310" width="14.3984375" style="21" bestFit="1" customWidth="1"/>
    <col min="2311" max="2311" width="12.1328125" style="21" bestFit="1" customWidth="1"/>
    <col min="2312" max="2312" width="12.3984375" style="21" bestFit="1" customWidth="1"/>
    <col min="2313" max="2314" width="13.86328125" style="21" bestFit="1" customWidth="1"/>
    <col min="2315" max="2315" width="14.86328125" style="21" bestFit="1" customWidth="1"/>
    <col min="2316" max="2316" width="12.1328125" style="21" bestFit="1" customWidth="1"/>
    <col min="2317" max="2317" width="12.3984375" style="21" bestFit="1" customWidth="1"/>
    <col min="2318" max="2319" width="13.86328125" style="21" bestFit="1" customWidth="1"/>
    <col min="2320" max="2320" width="14.86328125" style="21" bestFit="1" customWidth="1"/>
    <col min="2321" max="2559" width="9.06640625" style="21"/>
    <col min="2560" max="2560" width="15.3984375" style="21" bestFit="1" customWidth="1"/>
    <col min="2561" max="2561" width="11.1328125" style="21" bestFit="1" customWidth="1"/>
    <col min="2562" max="2562" width="14.59765625" style="21" bestFit="1" customWidth="1"/>
    <col min="2563" max="2563" width="17.3984375" style="21" bestFit="1" customWidth="1"/>
    <col min="2564" max="2564" width="17.59765625" style="21" bestFit="1" customWidth="1"/>
    <col min="2565" max="2565" width="14.73046875" style="21" bestFit="1" customWidth="1"/>
    <col min="2566" max="2566" width="14.3984375" style="21" bestFit="1" customWidth="1"/>
    <col min="2567" max="2567" width="12.1328125" style="21" bestFit="1" customWidth="1"/>
    <col min="2568" max="2568" width="12.3984375" style="21" bestFit="1" customWidth="1"/>
    <col min="2569" max="2570" width="13.86328125" style="21" bestFit="1" customWidth="1"/>
    <col min="2571" max="2571" width="14.86328125" style="21" bestFit="1" customWidth="1"/>
    <col min="2572" max="2572" width="12.1328125" style="21" bestFit="1" customWidth="1"/>
    <col min="2573" max="2573" width="12.3984375" style="21" bestFit="1" customWidth="1"/>
    <col min="2574" max="2575" width="13.86328125" style="21" bestFit="1" customWidth="1"/>
    <col min="2576" max="2576" width="14.86328125" style="21" bestFit="1" customWidth="1"/>
    <col min="2577" max="2815" width="9.06640625" style="21"/>
    <col min="2816" max="2816" width="15.3984375" style="21" bestFit="1" customWidth="1"/>
    <col min="2817" max="2817" width="11.1328125" style="21" bestFit="1" customWidth="1"/>
    <col min="2818" max="2818" width="14.59765625" style="21" bestFit="1" customWidth="1"/>
    <col min="2819" max="2819" width="17.3984375" style="21" bestFit="1" customWidth="1"/>
    <col min="2820" max="2820" width="17.59765625" style="21" bestFit="1" customWidth="1"/>
    <col min="2821" max="2821" width="14.73046875" style="21" bestFit="1" customWidth="1"/>
    <col min="2822" max="2822" width="14.3984375" style="21" bestFit="1" customWidth="1"/>
    <col min="2823" max="2823" width="12.1328125" style="21" bestFit="1" customWidth="1"/>
    <col min="2824" max="2824" width="12.3984375" style="21" bestFit="1" customWidth="1"/>
    <col min="2825" max="2826" width="13.86328125" style="21" bestFit="1" customWidth="1"/>
    <col min="2827" max="2827" width="14.86328125" style="21" bestFit="1" customWidth="1"/>
    <col min="2828" max="2828" width="12.1328125" style="21" bestFit="1" customWidth="1"/>
    <col min="2829" max="2829" width="12.3984375" style="21" bestFit="1" customWidth="1"/>
    <col min="2830" max="2831" width="13.86328125" style="21" bestFit="1" customWidth="1"/>
    <col min="2832" max="2832" width="14.86328125" style="21" bestFit="1" customWidth="1"/>
    <col min="2833" max="3071" width="9.06640625" style="21"/>
    <col min="3072" max="3072" width="15.3984375" style="21" bestFit="1" customWidth="1"/>
    <col min="3073" max="3073" width="11.1328125" style="21" bestFit="1" customWidth="1"/>
    <col min="3074" max="3074" width="14.59765625" style="21" bestFit="1" customWidth="1"/>
    <col min="3075" max="3075" width="17.3984375" style="21" bestFit="1" customWidth="1"/>
    <col min="3076" max="3076" width="17.59765625" style="21" bestFit="1" customWidth="1"/>
    <col min="3077" max="3077" width="14.73046875" style="21" bestFit="1" customWidth="1"/>
    <col min="3078" max="3078" width="14.3984375" style="21" bestFit="1" customWidth="1"/>
    <col min="3079" max="3079" width="12.1328125" style="21" bestFit="1" customWidth="1"/>
    <col min="3080" max="3080" width="12.3984375" style="21" bestFit="1" customWidth="1"/>
    <col min="3081" max="3082" width="13.86328125" style="21" bestFit="1" customWidth="1"/>
    <col min="3083" max="3083" width="14.86328125" style="21" bestFit="1" customWidth="1"/>
    <col min="3084" max="3084" width="12.1328125" style="21" bestFit="1" customWidth="1"/>
    <col min="3085" max="3085" width="12.3984375" style="21" bestFit="1" customWidth="1"/>
    <col min="3086" max="3087" width="13.86328125" style="21" bestFit="1" customWidth="1"/>
    <col min="3088" max="3088" width="14.86328125" style="21" bestFit="1" customWidth="1"/>
    <col min="3089" max="3327" width="9.06640625" style="21"/>
    <col min="3328" max="3328" width="15.3984375" style="21" bestFit="1" customWidth="1"/>
    <col min="3329" max="3329" width="11.1328125" style="21" bestFit="1" customWidth="1"/>
    <col min="3330" max="3330" width="14.59765625" style="21" bestFit="1" customWidth="1"/>
    <col min="3331" max="3331" width="17.3984375" style="21" bestFit="1" customWidth="1"/>
    <col min="3332" max="3332" width="17.59765625" style="21" bestFit="1" customWidth="1"/>
    <col min="3333" max="3333" width="14.73046875" style="21" bestFit="1" customWidth="1"/>
    <col min="3334" max="3334" width="14.3984375" style="21" bestFit="1" customWidth="1"/>
    <col min="3335" max="3335" width="12.1328125" style="21" bestFit="1" customWidth="1"/>
    <col min="3336" max="3336" width="12.3984375" style="21" bestFit="1" customWidth="1"/>
    <col min="3337" max="3338" width="13.86328125" style="21" bestFit="1" customWidth="1"/>
    <col min="3339" max="3339" width="14.86328125" style="21" bestFit="1" customWidth="1"/>
    <col min="3340" max="3340" width="12.1328125" style="21" bestFit="1" customWidth="1"/>
    <col min="3341" max="3341" width="12.3984375" style="21" bestFit="1" customWidth="1"/>
    <col min="3342" max="3343" width="13.86328125" style="21" bestFit="1" customWidth="1"/>
    <col min="3344" max="3344" width="14.86328125" style="21" bestFit="1" customWidth="1"/>
    <col min="3345" max="3583" width="9.06640625" style="21"/>
    <col min="3584" max="3584" width="15.3984375" style="21" bestFit="1" customWidth="1"/>
    <col min="3585" max="3585" width="11.1328125" style="21" bestFit="1" customWidth="1"/>
    <col min="3586" max="3586" width="14.59765625" style="21" bestFit="1" customWidth="1"/>
    <col min="3587" max="3587" width="17.3984375" style="21" bestFit="1" customWidth="1"/>
    <col min="3588" max="3588" width="17.59765625" style="21" bestFit="1" customWidth="1"/>
    <col min="3589" max="3589" width="14.73046875" style="21" bestFit="1" customWidth="1"/>
    <col min="3590" max="3590" width="14.3984375" style="21" bestFit="1" customWidth="1"/>
    <col min="3591" max="3591" width="12.1328125" style="21" bestFit="1" customWidth="1"/>
    <col min="3592" max="3592" width="12.3984375" style="21" bestFit="1" customWidth="1"/>
    <col min="3593" max="3594" width="13.86328125" style="21" bestFit="1" customWidth="1"/>
    <col min="3595" max="3595" width="14.86328125" style="21" bestFit="1" customWidth="1"/>
    <col min="3596" max="3596" width="12.1328125" style="21" bestFit="1" customWidth="1"/>
    <col min="3597" max="3597" width="12.3984375" style="21" bestFit="1" customWidth="1"/>
    <col min="3598" max="3599" width="13.86328125" style="21" bestFit="1" customWidth="1"/>
    <col min="3600" max="3600" width="14.86328125" style="21" bestFit="1" customWidth="1"/>
    <col min="3601" max="3839" width="9.06640625" style="21"/>
    <col min="3840" max="3840" width="15.3984375" style="21" bestFit="1" customWidth="1"/>
    <col min="3841" max="3841" width="11.1328125" style="21" bestFit="1" customWidth="1"/>
    <col min="3842" max="3842" width="14.59765625" style="21" bestFit="1" customWidth="1"/>
    <col min="3843" max="3843" width="17.3984375" style="21" bestFit="1" customWidth="1"/>
    <col min="3844" max="3844" width="17.59765625" style="21" bestFit="1" customWidth="1"/>
    <col min="3845" max="3845" width="14.73046875" style="21" bestFit="1" customWidth="1"/>
    <col min="3846" max="3846" width="14.3984375" style="21" bestFit="1" customWidth="1"/>
    <col min="3847" max="3847" width="12.1328125" style="21" bestFit="1" customWidth="1"/>
    <col min="3848" max="3848" width="12.3984375" style="21" bestFit="1" customWidth="1"/>
    <col min="3849" max="3850" width="13.86328125" style="21" bestFit="1" customWidth="1"/>
    <col min="3851" max="3851" width="14.86328125" style="21" bestFit="1" customWidth="1"/>
    <col min="3852" max="3852" width="12.1328125" style="21" bestFit="1" customWidth="1"/>
    <col min="3853" max="3853" width="12.3984375" style="21" bestFit="1" customWidth="1"/>
    <col min="3854" max="3855" width="13.86328125" style="21" bestFit="1" customWidth="1"/>
    <col min="3856" max="3856" width="14.86328125" style="21" bestFit="1" customWidth="1"/>
    <col min="3857" max="4095" width="9.06640625" style="21"/>
    <col min="4096" max="4096" width="15.3984375" style="21" bestFit="1" customWidth="1"/>
    <col min="4097" max="4097" width="11.1328125" style="21" bestFit="1" customWidth="1"/>
    <col min="4098" max="4098" width="14.59765625" style="21" bestFit="1" customWidth="1"/>
    <col min="4099" max="4099" width="17.3984375" style="21" bestFit="1" customWidth="1"/>
    <col min="4100" max="4100" width="17.59765625" style="21" bestFit="1" customWidth="1"/>
    <col min="4101" max="4101" width="14.73046875" style="21" bestFit="1" customWidth="1"/>
    <col min="4102" max="4102" width="14.3984375" style="21" bestFit="1" customWidth="1"/>
    <col min="4103" max="4103" width="12.1328125" style="21" bestFit="1" customWidth="1"/>
    <col min="4104" max="4104" width="12.3984375" style="21" bestFit="1" customWidth="1"/>
    <col min="4105" max="4106" width="13.86328125" style="21" bestFit="1" customWidth="1"/>
    <col min="4107" max="4107" width="14.86328125" style="21" bestFit="1" customWidth="1"/>
    <col min="4108" max="4108" width="12.1328125" style="21" bestFit="1" customWidth="1"/>
    <col min="4109" max="4109" width="12.3984375" style="21" bestFit="1" customWidth="1"/>
    <col min="4110" max="4111" width="13.86328125" style="21" bestFit="1" customWidth="1"/>
    <col min="4112" max="4112" width="14.86328125" style="21" bestFit="1" customWidth="1"/>
    <col min="4113" max="4351" width="9.06640625" style="21"/>
    <col min="4352" max="4352" width="15.3984375" style="21" bestFit="1" customWidth="1"/>
    <col min="4353" max="4353" width="11.1328125" style="21" bestFit="1" customWidth="1"/>
    <col min="4354" max="4354" width="14.59765625" style="21" bestFit="1" customWidth="1"/>
    <col min="4355" max="4355" width="17.3984375" style="21" bestFit="1" customWidth="1"/>
    <col min="4356" max="4356" width="17.59765625" style="21" bestFit="1" customWidth="1"/>
    <col min="4357" max="4357" width="14.73046875" style="21" bestFit="1" customWidth="1"/>
    <col min="4358" max="4358" width="14.3984375" style="21" bestFit="1" customWidth="1"/>
    <col min="4359" max="4359" width="12.1328125" style="21" bestFit="1" customWidth="1"/>
    <col min="4360" max="4360" width="12.3984375" style="21" bestFit="1" customWidth="1"/>
    <col min="4361" max="4362" width="13.86328125" style="21" bestFit="1" customWidth="1"/>
    <col min="4363" max="4363" width="14.86328125" style="21" bestFit="1" customWidth="1"/>
    <col min="4364" max="4364" width="12.1328125" style="21" bestFit="1" customWidth="1"/>
    <col min="4365" max="4365" width="12.3984375" style="21" bestFit="1" customWidth="1"/>
    <col min="4366" max="4367" width="13.86328125" style="21" bestFit="1" customWidth="1"/>
    <col min="4368" max="4368" width="14.86328125" style="21" bestFit="1" customWidth="1"/>
    <col min="4369" max="4607" width="9.06640625" style="21"/>
    <col min="4608" max="4608" width="15.3984375" style="21" bestFit="1" customWidth="1"/>
    <col min="4609" max="4609" width="11.1328125" style="21" bestFit="1" customWidth="1"/>
    <col min="4610" max="4610" width="14.59765625" style="21" bestFit="1" customWidth="1"/>
    <col min="4611" max="4611" width="17.3984375" style="21" bestFit="1" customWidth="1"/>
    <col min="4612" max="4612" width="17.59765625" style="21" bestFit="1" customWidth="1"/>
    <col min="4613" max="4613" width="14.73046875" style="21" bestFit="1" customWidth="1"/>
    <col min="4614" max="4614" width="14.3984375" style="21" bestFit="1" customWidth="1"/>
    <col min="4615" max="4615" width="12.1328125" style="21" bestFit="1" customWidth="1"/>
    <col min="4616" max="4616" width="12.3984375" style="21" bestFit="1" customWidth="1"/>
    <col min="4617" max="4618" width="13.86328125" style="21" bestFit="1" customWidth="1"/>
    <col min="4619" max="4619" width="14.86328125" style="21" bestFit="1" customWidth="1"/>
    <col min="4620" max="4620" width="12.1328125" style="21" bestFit="1" customWidth="1"/>
    <col min="4621" max="4621" width="12.3984375" style="21" bestFit="1" customWidth="1"/>
    <col min="4622" max="4623" width="13.86328125" style="21" bestFit="1" customWidth="1"/>
    <col min="4624" max="4624" width="14.86328125" style="21" bestFit="1" customWidth="1"/>
    <col min="4625" max="4863" width="9.06640625" style="21"/>
    <col min="4864" max="4864" width="15.3984375" style="21" bestFit="1" customWidth="1"/>
    <col min="4865" max="4865" width="11.1328125" style="21" bestFit="1" customWidth="1"/>
    <col min="4866" max="4866" width="14.59765625" style="21" bestFit="1" customWidth="1"/>
    <col min="4867" max="4867" width="17.3984375" style="21" bestFit="1" customWidth="1"/>
    <col min="4868" max="4868" width="17.59765625" style="21" bestFit="1" customWidth="1"/>
    <col min="4869" max="4869" width="14.73046875" style="21" bestFit="1" customWidth="1"/>
    <col min="4870" max="4870" width="14.3984375" style="21" bestFit="1" customWidth="1"/>
    <col min="4871" max="4871" width="12.1328125" style="21" bestFit="1" customWidth="1"/>
    <col min="4872" max="4872" width="12.3984375" style="21" bestFit="1" customWidth="1"/>
    <col min="4873" max="4874" width="13.86328125" style="21" bestFit="1" customWidth="1"/>
    <col min="4875" max="4875" width="14.86328125" style="21" bestFit="1" customWidth="1"/>
    <col min="4876" max="4876" width="12.1328125" style="21" bestFit="1" customWidth="1"/>
    <col min="4877" max="4877" width="12.3984375" style="21" bestFit="1" customWidth="1"/>
    <col min="4878" max="4879" width="13.86328125" style="21" bestFit="1" customWidth="1"/>
    <col min="4880" max="4880" width="14.86328125" style="21" bestFit="1" customWidth="1"/>
    <col min="4881" max="5119" width="9.06640625" style="21"/>
    <col min="5120" max="5120" width="15.3984375" style="21" bestFit="1" customWidth="1"/>
    <col min="5121" max="5121" width="11.1328125" style="21" bestFit="1" customWidth="1"/>
    <col min="5122" max="5122" width="14.59765625" style="21" bestFit="1" customWidth="1"/>
    <col min="5123" max="5123" width="17.3984375" style="21" bestFit="1" customWidth="1"/>
    <col min="5124" max="5124" width="17.59765625" style="21" bestFit="1" customWidth="1"/>
    <col min="5125" max="5125" width="14.73046875" style="21" bestFit="1" customWidth="1"/>
    <col min="5126" max="5126" width="14.3984375" style="21" bestFit="1" customWidth="1"/>
    <col min="5127" max="5127" width="12.1328125" style="21" bestFit="1" customWidth="1"/>
    <col min="5128" max="5128" width="12.3984375" style="21" bestFit="1" customWidth="1"/>
    <col min="5129" max="5130" width="13.86328125" style="21" bestFit="1" customWidth="1"/>
    <col min="5131" max="5131" width="14.86328125" style="21" bestFit="1" customWidth="1"/>
    <col min="5132" max="5132" width="12.1328125" style="21" bestFit="1" customWidth="1"/>
    <col min="5133" max="5133" width="12.3984375" style="21" bestFit="1" customWidth="1"/>
    <col min="5134" max="5135" width="13.86328125" style="21" bestFit="1" customWidth="1"/>
    <col min="5136" max="5136" width="14.86328125" style="21" bestFit="1" customWidth="1"/>
    <col min="5137" max="5375" width="9.06640625" style="21"/>
    <col min="5376" max="5376" width="15.3984375" style="21" bestFit="1" customWidth="1"/>
    <col min="5377" max="5377" width="11.1328125" style="21" bestFit="1" customWidth="1"/>
    <col min="5378" max="5378" width="14.59765625" style="21" bestFit="1" customWidth="1"/>
    <col min="5379" max="5379" width="17.3984375" style="21" bestFit="1" customWidth="1"/>
    <col min="5380" max="5380" width="17.59765625" style="21" bestFit="1" customWidth="1"/>
    <col min="5381" max="5381" width="14.73046875" style="21" bestFit="1" customWidth="1"/>
    <col min="5382" max="5382" width="14.3984375" style="21" bestFit="1" customWidth="1"/>
    <col min="5383" max="5383" width="12.1328125" style="21" bestFit="1" customWidth="1"/>
    <col min="5384" max="5384" width="12.3984375" style="21" bestFit="1" customWidth="1"/>
    <col min="5385" max="5386" width="13.86328125" style="21" bestFit="1" customWidth="1"/>
    <col min="5387" max="5387" width="14.86328125" style="21" bestFit="1" customWidth="1"/>
    <col min="5388" max="5388" width="12.1328125" style="21" bestFit="1" customWidth="1"/>
    <col min="5389" max="5389" width="12.3984375" style="21" bestFit="1" customWidth="1"/>
    <col min="5390" max="5391" width="13.86328125" style="21" bestFit="1" customWidth="1"/>
    <col min="5392" max="5392" width="14.86328125" style="21" bestFit="1" customWidth="1"/>
    <col min="5393" max="5631" width="9.06640625" style="21"/>
    <col min="5632" max="5632" width="15.3984375" style="21" bestFit="1" customWidth="1"/>
    <col min="5633" max="5633" width="11.1328125" style="21" bestFit="1" customWidth="1"/>
    <col min="5634" max="5634" width="14.59765625" style="21" bestFit="1" customWidth="1"/>
    <col min="5635" max="5635" width="17.3984375" style="21" bestFit="1" customWidth="1"/>
    <col min="5636" max="5636" width="17.59765625" style="21" bestFit="1" customWidth="1"/>
    <col min="5637" max="5637" width="14.73046875" style="21" bestFit="1" customWidth="1"/>
    <col min="5638" max="5638" width="14.3984375" style="21" bestFit="1" customWidth="1"/>
    <col min="5639" max="5639" width="12.1328125" style="21" bestFit="1" customWidth="1"/>
    <col min="5640" max="5640" width="12.3984375" style="21" bestFit="1" customWidth="1"/>
    <col min="5641" max="5642" width="13.86328125" style="21" bestFit="1" customWidth="1"/>
    <col min="5643" max="5643" width="14.86328125" style="21" bestFit="1" customWidth="1"/>
    <col min="5644" max="5644" width="12.1328125" style="21" bestFit="1" customWidth="1"/>
    <col min="5645" max="5645" width="12.3984375" style="21" bestFit="1" customWidth="1"/>
    <col min="5646" max="5647" width="13.86328125" style="21" bestFit="1" customWidth="1"/>
    <col min="5648" max="5648" width="14.86328125" style="21" bestFit="1" customWidth="1"/>
    <col min="5649" max="5887" width="9.06640625" style="21"/>
    <col min="5888" max="5888" width="15.3984375" style="21" bestFit="1" customWidth="1"/>
    <col min="5889" max="5889" width="11.1328125" style="21" bestFit="1" customWidth="1"/>
    <col min="5890" max="5890" width="14.59765625" style="21" bestFit="1" customWidth="1"/>
    <col min="5891" max="5891" width="17.3984375" style="21" bestFit="1" customWidth="1"/>
    <col min="5892" max="5892" width="17.59765625" style="21" bestFit="1" customWidth="1"/>
    <col min="5893" max="5893" width="14.73046875" style="21" bestFit="1" customWidth="1"/>
    <col min="5894" max="5894" width="14.3984375" style="21" bestFit="1" customWidth="1"/>
    <col min="5895" max="5895" width="12.1328125" style="21" bestFit="1" customWidth="1"/>
    <col min="5896" max="5896" width="12.3984375" style="21" bestFit="1" customWidth="1"/>
    <col min="5897" max="5898" width="13.86328125" style="21" bestFit="1" customWidth="1"/>
    <col min="5899" max="5899" width="14.86328125" style="21" bestFit="1" customWidth="1"/>
    <col min="5900" max="5900" width="12.1328125" style="21" bestFit="1" customWidth="1"/>
    <col min="5901" max="5901" width="12.3984375" style="21" bestFit="1" customWidth="1"/>
    <col min="5902" max="5903" width="13.86328125" style="21" bestFit="1" customWidth="1"/>
    <col min="5904" max="5904" width="14.86328125" style="21" bestFit="1" customWidth="1"/>
    <col min="5905" max="6143" width="9.06640625" style="21"/>
    <col min="6144" max="6144" width="15.3984375" style="21" bestFit="1" customWidth="1"/>
    <col min="6145" max="6145" width="11.1328125" style="21" bestFit="1" customWidth="1"/>
    <col min="6146" max="6146" width="14.59765625" style="21" bestFit="1" customWidth="1"/>
    <col min="6147" max="6147" width="17.3984375" style="21" bestFit="1" customWidth="1"/>
    <col min="6148" max="6148" width="17.59765625" style="21" bestFit="1" customWidth="1"/>
    <col min="6149" max="6149" width="14.73046875" style="21" bestFit="1" customWidth="1"/>
    <col min="6150" max="6150" width="14.3984375" style="21" bestFit="1" customWidth="1"/>
    <col min="6151" max="6151" width="12.1328125" style="21" bestFit="1" customWidth="1"/>
    <col min="6152" max="6152" width="12.3984375" style="21" bestFit="1" customWidth="1"/>
    <col min="6153" max="6154" width="13.86328125" style="21" bestFit="1" customWidth="1"/>
    <col min="6155" max="6155" width="14.86328125" style="21" bestFit="1" customWidth="1"/>
    <col min="6156" max="6156" width="12.1328125" style="21" bestFit="1" customWidth="1"/>
    <col min="6157" max="6157" width="12.3984375" style="21" bestFit="1" customWidth="1"/>
    <col min="6158" max="6159" width="13.86328125" style="21" bestFit="1" customWidth="1"/>
    <col min="6160" max="6160" width="14.86328125" style="21" bestFit="1" customWidth="1"/>
    <col min="6161" max="6399" width="9.06640625" style="21"/>
    <col min="6400" max="6400" width="15.3984375" style="21" bestFit="1" customWidth="1"/>
    <col min="6401" max="6401" width="11.1328125" style="21" bestFit="1" customWidth="1"/>
    <col min="6402" max="6402" width="14.59765625" style="21" bestFit="1" customWidth="1"/>
    <col min="6403" max="6403" width="17.3984375" style="21" bestFit="1" customWidth="1"/>
    <col min="6404" max="6404" width="17.59765625" style="21" bestFit="1" customWidth="1"/>
    <col min="6405" max="6405" width="14.73046875" style="21" bestFit="1" customWidth="1"/>
    <col min="6406" max="6406" width="14.3984375" style="21" bestFit="1" customWidth="1"/>
    <col min="6407" max="6407" width="12.1328125" style="21" bestFit="1" customWidth="1"/>
    <col min="6408" max="6408" width="12.3984375" style="21" bestFit="1" customWidth="1"/>
    <col min="6409" max="6410" width="13.86328125" style="21" bestFit="1" customWidth="1"/>
    <col min="6411" max="6411" width="14.86328125" style="21" bestFit="1" customWidth="1"/>
    <col min="6412" max="6412" width="12.1328125" style="21" bestFit="1" customWidth="1"/>
    <col min="6413" max="6413" width="12.3984375" style="21" bestFit="1" customWidth="1"/>
    <col min="6414" max="6415" width="13.86328125" style="21" bestFit="1" customWidth="1"/>
    <col min="6416" max="6416" width="14.86328125" style="21" bestFit="1" customWidth="1"/>
    <col min="6417" max="6655" width="9.06640625" style="21"/>
    <col min="6656" max="6656" width="15.3984375" style="21" bestFit="1" customWidth="1"/>
    <col min="6657" max="6657" width="11.1328125" style="21" bestFit="1" customWidth="1"/>
    <col min="6658" max="6658" width="14.59765625" style="21" bestFit="1" customWidth="1"/>
    <col min="6659" max="6659" width="17.3984375" style="21" bestFit="1" customWidth="1"/>
    <col min="6660" max="6660" width="17.59765625" style="21" bestFit="1" customWidth="1"/>
    <col min="6661" max="6661" width="14.73046875" style="21" bestFit="1" customWidth="1"/>
    <col min="6662" max="6662" width="14.3984375" style="21" bestFit="1" customWidth="1"/>
    <col min="6663" max="6663" width="12.1328125" style="21" bestFit="1" customWidth="1"/>
    <col min="6664" max="6664" width="12.3984375" style="21" bestFit="1" customWidth="1"/>
    <col min="6665" max="6666" width="13.86328125" style="21" bestFit="1" customWidth="1"/>
    <col min="6667" max="6667" width="14.86328125" style="21" bestFit="1" customWidth="1"/>
    <col min="6668" max="6668" width="12.1328125" style="21" bestFit="1" customWidth="1"/>
    <col min="6669" max="6669" width="12.3984375" style="21" bestFit="1" customWidth="1"/>
    <col min="6670" max="6671" width="13.86328125" style="21" bestFit="1" customWidth="1"/>
    <col min="6672" max="6672" width="14.86328125" style="21" bestFit="1" customWidth="1"/>
    <col min="6673" max="6911" width="9.06640625" style="21"/>
    <col min="6912" max="6912" width="15.3984375" style="21" bestFit="1" customWidth="1"/>
    <col min="6913" max="6913" width="11.1328125" style="21" bestFit="1" customWidth="1"/>
    <col min="6914" max="6914" width="14.59765625" style="21" bestFit="1" customWidth="1"/>
    <col min="6915" max="6915" width="17.3984375" style="21" bestFit="1" customWidth="1"/>
    <col min="6916" max="6916" width="17.59765625" style="21" bestFit="1" customWidth="1"/>
    <col min="6917" max="6917" width="14.73046875" style="21" bestFit="1" customWidth="1"/>
    <col min="6918" max="6918" width="14.3984375" style="21" bestFit="1" customWidth="1"/>
    <col min="6919" max="6919" width="12.1328125" style="21" bestFit="1" customWidth="1"/>
    <col min="6920" max="6920" width="12.3984375" style="21" bestFit="1" customWidth="1"/>
    <col min="6921" max="6922" width="13.86328125" style="21" bestFit="1" customWidth="1"/>
    <col min="6923" max="6923" width="14.86328125" style="21" bestFit="1" customWidth="1"/>
    <col min="6924" max="6924" width="12.1328125" style="21" bestFit="1" customWidth="1"/>
    <col min="6925" max="6925" width="12.3984375" style="21" bestFit="1" customWidth="1"/>
    <col min="6926" max="6927" width="13.86328125" style="21" bestFit="1" customWidth="1"/>
    <col min="6928" max="6928" width="14.86328125" style="21" bestFit="1" customWidth="1"/>
    <col min="6929" max="7167" width="9.06640625" style="21"/>
    <col min="7168" max="7168" width="15.3984375" style="21" bestFit="1" customWidth="1"/>
    <col min="7169" max="7169" width="11.1328125" style="21" bestFit="1" customWidth="1"/>
    <col min="7170" max="7170" width="14.59765625" style="21" bestFit="1" customWidth="1"/>
    <col min="7171" max="7171" width="17.3984375" style="21" bestFit="1" customWidth="1"/>
    <col min="7172" max="7172" width="17.59765625" style="21" bestFit="1" customWidth="1"/>
    <col min="7173" max="7173" width="14.73046875" style="21" bestFit="1" customWidth="1"/>
    <col min="7174" max="7174" width="14.3984375" style="21" bestFit="1" customWidth="1"/>
    <col min="7175" max="7175" width="12.1328125" style="21" bestFit="1" customWidth="1"/>
    <col min="7176" max="7176" width="12.3984375" style="21" bestFit="1" customWidth="1"/>
    <col min="7177" max="7178" width="13.86328125" style="21" bestFit="1" customWidth="1"/>
    <col min="7179" max="7179" width="14.86328125" style="21" bestFit="1" customWidth="1"/>
    <col min="7180" max="7180" width="12.1328125" style="21" bestFit="1" customWidth="1"/>
    <col min="7181" max="7181" width="12.3984375" style="21" bestFit="1" customWidth="1"/>
    <col min="7182" max="7183" width="13.86328125" style="21" bestFit="1" customWidth="1"/>
    <col min="7184" max="7184" width="14.86328125" style="21" bestFit="1" customWidth="1"/>
    <col min="7185" max="7423" width="9.06640625" style="21"/>
    <col min="7424" max="7424" width="15.3984375" style="21" bestFit="1" customWidth="1"/>
    <col min="7425" max="7425" width="11.1328125" style="21" bestFit="1" customWidth="1"/>
    <col min="7426" max="7426" width="14.59765625" style="21" bestFit="1" customWidth="1"/>
    <col min="7427" max="7427" width="17.3984375" style="21" bestFit="1" customWidth="1"/>
    <col min="7428" max="7428" width="17.59765625" style="21" bestFit="1" customWidth="1"/>
    <col min="7429" max="7429" width="14.73046875" style="21" bestFit="1" customWidth="1"/>
    <col min="7430" max="7430" width="14.3984375" style="21" bestFit="1" customWidth="1"/>
    <col min="7431" max="7431" width="12.1328125" style="21" bestFit="1" customWidth="1"/>
    <col min="7432" max="7432" width="12.3984375" style="21" bestFit="1" customWidth="1"/>
    <col min="7433" max="7434" width="13.86328125" style="21" bestFit="1" customWidth="1"/>
    <col min="7435" max="7435" width="14.86328125" style="21" bestFit="1" customWidth="1"/>
    <col min="7436" max="7436" width="12.1328125" style="21" bestFit="1" customWidth="1"/>
    <col min="7437" max="7437" width="12.3984375" style="21" bestFit="1" customWidth="1"/>
    <col min="7438" max="7439" width="13.86328125" style="21" bestFit="1" customWidth="1"/>
    <col min="7440" max="7440" width="14.86328125" style="21" bestFit="1" customWidth="1"/>
    <col min="7441" max="7679" width="9.06640625" style="21"/>
    <col min="7680" max="7680" width="15.3984375" style="21" bestFit="1" customWidth="1"/>
    <col min="7681" max="7681" width="11.1328125" style="21" bestFit="1" customWidth="1"/>
    <col min="7682" max="7682" width="14.59765625" style="21" bestFit="1" customWidth="1"/>
    <col min="7683" max="7683" width="17.3984375" style="21" bestFit="1" customWidth="1"/>
    <col min="7684" max="7684" width="17.59765625" style="21" bestFit="1" customWidth="1"/>
    <col min="7685" max="7685" width="14.73046875" style="21" bestFit="1" customWidth="1"/>
    <col min="7686" max="7686" width="14.3984375" style="21" bestFit="1" customWidth="1"/>
    <col min="7687" max="7687" width="12.1328125" style="21" bestFit="1" customWidth="1"/>
    <col min="7688" max="7688" width="12.3984375" style="21" bestFit="1" customWidth="1"/>
    <col min="7689" max="7690" width="13.86328125" style="21" bestFit="1" customWidth="1"/>
    <col min="7691" max="7691" width="14.86328125" style="21" bestFit="1" customWidth="1"/>
    <col min="7692" max="7692" width="12.1328125" style="21" bestFit="1" customWidth="1"/>
    <col min="7693" max="7693" width="12.3984375" style="21" bestFit="1" customWidth="1"/>
    <col min="7694" max="7695" width="13.86328125" style="21" bestFit="1" customWidth="1"/>
    <col min="7696" max="7696" width="14.86328125" style="21" bestFit="1" customWidth="1"/>
    <col min="7697" max="7935" width="9.06640625" style="21"/>
    <col min="7936" max="7936" width="15.3984375" style="21" bestFit="1" customWidth="1"/>
    <col min="7937" max="7937" width="11.1328125" style="21" bestFit="1" customWidth="1"/>
    <col min="7938" max="7938" width="14.59765625" style="21" bestFit="1" customWidth="1"/>
    <col min="7939" max="7939" width="17.3984375" style="21" bestFit="1" customWidth="1"/>
    <col min="7940" max="7940" width="17.59765625" style="21" bestFit="1" customWidth="1"/>
    <col min="7941" max="7941" width="14.73046875" style="21" bestFit="1" customWidth="1"/>
    <col min="7942" max="7942" width="14.3984375" style="21" bestFit="1" customWidth="1"/>
    <col min="7943" max="7943" width="12.1328125" style="21" bestFit="1" customWidth="1"/>
    <col min="7944" max="7944" width="12.3984375" style="21" bestFit="1" customWidth="1"/>
    <col min="7945" max="7946" width="13.86328125" style="21" bestFit="1" customWidth="1"/>
    <col min="7947" max="7947" width="14.86328125" style="21" bestFit="1" customWidth="1"/>
    <col min="7948" max="7948" width="12.1328125" style="21" bestFit="1" customWidth="1"/>
    <col min="7949" max="7949" width="12.3984375" style="21" bestFit="1" customWidth="1"/>
    <col min="7950" max="7951" width="13.86328125" style="21" bestFit="1" customWidth="1"/>
    <col min="7952" max="7952" width="14.86328125" style="21" bestFit="1" customWidth="1"/>
    <col min="7953" max="8191" width="9.06640625" style="21"/>
    <col min="8192" max="8192" width="15.3984375" style="21" bestFit="1" customWidth="1"/>
    <col min="8193" max="8193" width="11.1328125" style="21" bestFit="1" customWidth="1"/>
    <col min="8194" max="8194" width="14.59765625" style="21" bestFit="1" customWidth="1"/>
    <col min="8195" max="8195" width="17.3984375" style="21" bestFit="1" customWidth="1"/>
    <col min="8196" max="8196" width="17.59765625" style="21" bestFit="1" customWidth="1"/>
    <col min="8197" max="8197" width="14.73046875" style="21" bestFit="1" customWidth="1"/>
    <col min="8198" max="8198" width="14.3984375" style="21" bestFit="1" customWidth="1"/>
    <col min="8199" max="8199" width="12.1328125" style="21" bestFit="1" customWidth="1"/>
    <col min="8200" max="8200" width="12.3984375" style="21" bestFit="1" customWidth="1"/>
    <col min="8201" max="8202" width="13.86328125" style="21" bestFit="1" customWidth="1"/>
    <col min="8203" max="8203" width="14.86328125" style="21" bestFit="1" customWidth="1"/>
    <col min="8204" max="8204" width="12.1328125" style="21" bestFit="1" customWidth="1"/>
    <col min="8205" max="8205" width="12.3984375" style="21" bestFit="1" customWidth="1"/>
    <col min="8206" max="8207" width="13.86328125" style="21" bestFit="1" customWidth="1"/>
    <col min="8208" max="8208" width="14.86328125" style="21" bestFit="1" customWidth="1"/>
    <col min="8209" max="8447" width="9.06640625" style="21"/>
    <col min="8448" max="8448" width="15.3984375" style="21" bestFit="1" customWidth="1"/>
    <col min="8449" max="8449" width="11.1328125" style="21" bestFit="1" customWidth="1"/>
    <col min="8450" max="8450" width="14.59765625" style="21" bestFit="1" customWidth="1"/>
    <col min="8451" max="8451" width="17.3984375" style="21" bestFit="1" customWidth="1"/>
    <col min="8452" max="8452" width="17.59765625" style="21" bestFit="1" customWidth="1"/>
    <col min="8453" max="8453" width="14.73046875" style="21" bestFit="1" customWidth="1"/>
    <col min="8454" max="8454" width="14.3984375" style="21" bestFit="1" customWidth="1"/>
    <col min="8455" max="8455" width="12.1328125" style="21" bestFit="1" customWidth="1"/>
    <col min="8456" max="8456" width="12.3984375" style="21" bestFit="1" customWidth="1"/>
    <col min="8457" max="8458" width="13.86328125" style="21" bestFit="1" customWidth="1"/>
    <col min="8459" max="8459" width="14.86328125" style="21" bestFit="1" customWidth="1"/>
    <col min="8460" max="8460" width="12.1328125" style="21" bestFit="1" customWidth="1"/>
    <col min="8461" max="8461" width="12.3984375" style="21" bestFit="1" customWidth="1"/>
    <col min="8462" max="8463" width="13.86328125" style="21" bestFit="1" customWidth="1"/>
    <col min="8464" max="8464" width="14.86328125" style="21" bestFit="1" customWidth="1"/>
    <col min="8465" max="8703" width="9.06640625" style="21"/>
    <col min="8704" max="8704" width="15.3984375" style="21" bestFit="1" customWidth="1"/>
    <col min="8705" max="8705" width="11.1328125" style="21" bestFit="1" customWidth="1"/>
    <col min="8706" max="8706" width="14.59765625" style="21" bestFit="1" customWidth="1"/>
    <col min="8707" max="8707" width="17.3984375" style="21" bestFit="1" customWidth="1"/>
    <col min="8708" max="8708" width="17.59765625" style="21" bestFit="1" customWidth="1"/>
    <col min="8709" max="8709" width="14.73046875" style="21" bestFit="1" customWidth="1"/>
    <col min="8710" max="8710" width="14.3984375" style="21" bestFit="1" customWidth="1"/>
    <col min="8711" max="8711" width="12.1328125" style="21" bestFit="1" customWidth="1"/>
    <col min="8712" max="8712" width="12.3984375" style="21" bestFit="1" customWidth="1"/>
    <col min="8713" max="8714" width="13.86328125" style="21" bestFit="1" customWidth="1"/>
    <col min="8715" max="8715" width="14.86328125" style="21" bestFit="1" customWidth="1"/>
    <col min="8716" max="8716" width="12.1328125" style="21" bestFit="1" customWidth="1"/>
    <col min="8717" max="8717" width="12.3984375" style="21" bestFit="1" customWidth="1"/>
    <col min="8718" max="8719" width="13.86328125" style="21" bestFit="1" customWidth="1"/>
    <col min="8720" max="8720" width="14.86328125" style="21" bestFit="1" customWidth="1"/>
    <col min="8721" max="8959" width="9.06640625" style="21"/>
    <col min="8960" max="8960" width="15.3984375" style="21" bestFit="1" customWidth="1"/>
    <col min="8961" max="8961" width="11.1328125" style="21" bestFit="1" customWidth="1"/>
    <col min="8962" max="8962" width="14.59765625" style="21" bestFit="1" customWidth="1"/>
    <col min="8963" max="8963" width="17.3984375" style="21" bestFit="1" customWidth="1"/>
    <col min="8964" max="8964" width="17.59765625" style="21" bestFit="1" customWidth="1"/>
    <col min="8965" max="8965" width="14.73046875" style="21" bestFit="1" customWidth="1"/>
    <col min="8966" max="8966" width="14.3984375" style="21" bestFit="1" customWidth="1"/>
    <col min="8967" max="8967" width="12.1328125" style="21" bestFit="1" customWidth="1"/>
    <col min="8968" max="8968" width="12.3984375" style="21" bestFit="1" customWidth="1"/>
    <col min="8969" max="8970" width="13.86328125" style="21" bestFit="1" customWidth="1"/>
    <col min="8971" max="8971" width="14.86328125" style="21" bestFit="1" customWidth="1"/>
    <col min="8972" max="8972" width="12.1328125" style="21" bestFit="1" customWidth="1"/>
    <col min="8973" max="8973" width="12.3984375" style="21" bestFit="1" customWidth="1"/>
    <col min="8974" max="8975" width="13.86328125" style="21" bestFit="1" customWidth="1"/>
    <col min="8976" max="8976" width="14.86328125" style="21" bestFit="1" customWidth="1"/>
    <col min="8977" max="9215" width="9.06640625" style="21"/>
    <col min="9216" max="9216" width="15.3984375" style="21" bestFit="1" customWidth="1"/>
    <col min="9217" max="9217" width="11.1328125" style="21" bestFit="1" customWidth="1"/>
    <col min="9218" max="9218" width="14.59765625" style="21" bestFit="1" customWidth="1"/>
    <col min="9219" max="9219" width="17.3984375" style="21" bestFit="1" customWidth="1"/>
    <col min="9220" max="9220" width="17.59765625" style="21" bestFit="1" customWidth="1"/>
    <col min="9221" max="9221" width="14.73046875" style="21" bestFit="1" customWidth="1"/>
    <col min="9222" max="9222" width="14.3984375" style="21" bestFit="1" customWidth="1"/>
    <col min="9223" max="9223" width="12.1328125" style="21" bestFit="1" customWidth="1"/>
    <col min="9224" max="9224" width="12.3984375" style="21" bestFit="1" customWidth="1"/>
    <col min="9225" max="9226" width="13.86328125" style="21" bestFit="1" customWidth="1"/>
    <col min="9227" max="9227" width="14.86328125" style="21" bestFit="1" customWidth="1"/>
    <col min="9228" max="9228" width="12.1328125" style="21" bestFit="1" customWidth="1"/>
    <col min="9229" max="9229" width="12.3984375" style="21" bestFit="1" customWidth="1"/>
    <col min="9230" max="9231" width="13.86328125" style="21" bestFit="1" customWidth="1"/>
    <col min="9232" max="9232" width="14.86328125" style="21" bestFit="1" customWidth="1"/>
    <col min="9233" max="9471" width="9.06640625" style="21"/>
    <col min="9472" max="9472" width="15.3984375" style="21" bestFit="1" customWidth="1"/>
    <col min="9473" max="9473" width="11.1328125" style="21" bestFit="1" customWidth="1"/>
    <col min="9474" max="9474" width="14.59765625" style="21" bestFit="1" customWidth="1"/>
    <col min="9475" max="9475" width="17.3984375" style="21" bestFit="1" customWidth="1"/>
    <col min="9476" max="9476" width="17.59765625" style="21" bestFit="1" customWidth="1"/>
    <col min="9477" max="9477" width="14.73046875" style="21" bestFit="1" customWidth="1"/>
    <col min="9478" max="9478" width="14.3984375" style="21" bestFit="1" customWidth="1"/>
    <col min="9479" max="9479" width="12.1328125" style="21" bestFit="1" customWidth="1"/>
    <col min="9480" max="9480" width="12.3984375" style="21" bestFit="1" customWidth="1"/>
    <col min="9481" max="9482" width="13.86328125" style="21" bestFit="1" customWidth="1"/>
    <col min="9483" max="9483" width="14.86328125" style="21" bestFit="1" customWidth="1"/>
    <col min="9484" max="9484" width="12.1328125" style="21" bestFit="1" customWidth="1"/>
    <col min="9485" max="9485" width="12.3984375" style="21" bestFit="1" customWidth="1"/>
    <col min="9486" max="9487" width="13.86328125" style="21" bestFit="1" customWidth="1"/>
    <col min="9488" max="9488" width="14.86328125" style="21" bestFit="1" customWidth="1"/>
    <col min="9489" max="9727" width="9.06640625" style="21"/>
    <col min="9728" max="9728" width="15.3984375" style="21" bestFit="1" customWidth="1"/>
    <col min="9729" max="9729" width="11.1328125" style="21" bestFit="1" customWidth="1"/>
    <col min="9730" max="9730" width="14.59765625" style="21" bestFit="1" customWidth="1"/>
    <col min="9731" max="9731" width="17.3984375" style="21" bestFit="1" customWidth="1"/>
    <col min="9732" max="9732" width="17.59765625" style="21" bestFit="1" customWidth="1"/>
    <col min="9733" max="9733" width="14.73046875" style="21" bestFit="1" customWidth="1"/>
    <col min="9734" max="9734" width="14.3984375" style="21" bestFit="1" customWidth="1"/>
    <col min="9735" max="9735" width="12.1328125" style="21" bestFit="1" customWidth="1"/>
    <col min="9736" max="9736" width="12.3984375" style="21" bestFit="1" customWidth="1"/>
    <col min="9737" max="9738" width="13.86328125" style="21" bestFit="1" customWidth="1"/>
    <col min="9739" max="9739" width="14.86328125" style="21" bestFit="1" customWidth="1"/>
    <col min="9740" max="9740" width="12.1328125" style="21" bestFit="1" customWidth="1"/>
    <col min="9741" max="9741" width="12.3984375" style="21" bestFit="1" customWidth="1"/>
    <col min="9742" max="9743" width="13.86328125" style="21" bestFit="1" customWidth="1"/>
    <col min="9744" max="9744" width="14.86328125" style="21" bestFit="1" customWidth="1"/>
    <col min="9745" max="9983" width="9.06640625" style="21"/>
    <col min="9984" max="9984" width="15.3984375" style="21" bestFit="1" customWidth="1"/>
    <col min="9985" max="9985" width="11.1328125" style="21" bestFit="1" customWidth="1"/>
    <col min="9986" max="9986" width="14.59765625" style="21" bestFit="1" customWidth="1"/>
    <col min="9987" max="9987" width="17.3984375" style="21" bestFit="1" customWidth="1"/>
    <col min="9988" max="9988" width="17.59765625" style="21" bestFit="1" customWidth="1"/>
    <col min="9989" max="9989" width="14.73046875" style="21" bestFit="1" customWidth="1"/>
    <col min="9990" max="9990" width="14.3984375" style="21" bestFit="1" customWidth="1"/>
    <col min="9991" max="9991" width="12.1328125" style="21" bestFit="1" customWidth="1"/>
    <col min="9992" max="9992" width="12.3984375" style="21" bestFit="1" customWidth="1"/>
    <col min="9993" max="9994" width="13.86328125" style="21" bestFit="1" customWidth="1"/>
    <col min="9995" max="9995" width="14.86328125" style="21" bestFit="1" customWidth="1"/>
    <col min="9996" max="9996" width="12.1328125" style="21" bestFit="1" customWidth="1"/>
    <col min="9997" max="9997" width="12.3984375" style="21" bestFit="1" customWidth="1"/>
    <col min="9998" max="9999" width="13.86328125" style="21" bestFit="1" customWidth="1"/>
    <col min="10000" max="10000" width="14.86328125" style="21" bestFit="1" customWidth="1"/>
    <col min="10001" max="10239" width="9.06640625" style="21"/>
    <col min="10240" max="10240" width="15.3984375" style="21" bestFit="1" customWidth="1"/>
    <col min="10241" max="10241" width="11.1328125" style="21" bestFit="1" customWidth="1"/>
    <col min="10242" max="10242" width="14.59765625" style="21" bestFit="1" customWidth="1"/>
    <col min="10243" max="10243" width="17.3984375" style="21" bestFit="1" customWidth="1"/>
    <col min="10244" max="10244" width="17.59765625" style="21" bestFit="1" customWidth="1"/>
    <col min="10245" max="10245" width="14.73046875" style="21" bestFit="1" customWidth="1"/>
    <col min="10246" max="10246" width="14.3984375" style="21" bestFit="1" customWidth="1"/>
    <col min="10247" max="10247" width="12.1328125" style="21" bestFit="1" customWidth="1"/>
    <col min="10248" max="10248" width="12.3984375" style="21" bestFit="1" customWidth="1"/>
    <col min="10249" max="10250" width="13.86328125" style="21" bestFit="1" customWidth="1"/>
    <col min="10251" max="10251" width="14.86328125" style="21" bestFit="1" customWidth="1"/>
    <col min="10252" max="10252" width="12.1328125" style="21" bestFit="1" customWidth="1"/>
    <col min="10253" max="10253" width="12.3984375" style="21" bestFit="1" customWidth="1"/>
    <col min="10254" max="10255" width="13.86328125" style="21" bestFit="1" customWidth="1"/>
    <col min="10256" max="10256" width="14.86328125" style="21" bestFit="1" customWidth="1"/>
    <col min="10257" max="10495" width="9.06640625" style="21"/>
    <col min="10496" max="10496" width="15.3984375" style="21" bestFit="1" customWidth="1"/>
    <col min="10497" max="10497" width="11.1328125" style="21" bestFit="1" customWidth="1"/>
    <col min="10498" max="10498" width="14.59765625" style="21" bestFit="1" customWidth="1"/>
    <col min="10499" max="10499" width="17.3984375" style="21" bestFit="1" customWidth="1"/>
    <col min="10500" max="10500" width="17.59765625" style="21" bestFit="1" customWidth="1"/>
    <col min="10501" max="10501" width="14.73046875" style="21" bestFit="1" customWidth="1"/>
    <col min="10502" max="10502" width="14.3984375" style="21" bestFit="1" customWidth="1"/>
    <col min="10503" max="10503" width="12.1328125" style="21" bestFit="1" customWidth="1"/>
    <col min="10504" max="10504" width="12.3984375" style="21" bestFit="1" customWidth="1"/>
    <col min="10505" max="10506" width="13.86328125" style="21" bestFit="1" customWidth="1"/>
    <col min="10507" max="10507" width="14.86328125" style="21" bestFit="1" customWidth="1"/>
    <col min="10508" max="10508" width="12.1328125" style="21" bestFit="1" customWidth="1"/>
    <col min="10509" max="10509" width="12.3984375" style="21" bestFit="1" customWidth="1"/>
    <col min="10510" max="10511" width="13.86328125" style="21" bestFit="1" customWidth="1"/>
    <col min="10512" max="10512" width="14.86328125" style="21" bestFit="1" customWidth="1"/>
    <col min="10513" max="10751" width="9.06640625" style="21"/>
    <col min="10752" max="10752" width="15.3984375" style="21" bestFit="1" customWidth="1"/>
    <col min="10753" max="10753" width="11.1328125" style="21" bestFit="1" customWidth="1"/>
    <col min="10754" max="10754" width="14.59765625" style="21" bestFit="1" customWidth="1"/>
    <col min="10755" max="10755" width="17.3984375" style="21" bestFit="1" customWidth="1"/>
    <col min="10756" max="10756" width="17.59765625" style="21" bestFit="1" customWidth="1"/>
    <col min="10757" max="10757" width="14.73046875" style="21" bestFit="1" customWidth="1"/>
    <col min="10758" max="10758" width="14.3984375" style="21" bestFit="1" customWidth="1"/>
    <col min="10759" max="10759" width="12.1328125" style="21" bestFit="1" customWidth="1"/>
    <col min="10760" max="10760" width="12.3984375" style="21" bestFit="1" customWidth="1"/>
    <col min="10761" max="10762" width="13.86328125" style="21" bestFit="1" customWidth="1"/>
    <col min="10763" max="10763" width="14.86328125" style="21" bestFit="1" customWidth="1"/>
    <col min="10764" max="10764" width="12.1328125" style="21" bestFit="1" customWidth="1"/>
    <col min="10765" max="10765" width="12.3984375" style="21" bestFit="1" customWidth="1"/>
    <col min="10766" max="10767" width="13.86328125" style="21" bestFit="1" customWidth="1"/>
    <col min="10768" max="10768" width="14.86328125" style="21" bestFit="1" customWidth="1"/>
    <col min="10769" max="11007" width="9.06640625" style="21"/>
    <col min="11008" max="11008" width="15.3984375" style="21" bestFit="1" customWidth="1"/>
    <col min="11009" max="11009" width="11.1328125" style="21" bestFit="1" customWidth="1"/>
    <col min="11010" max="11010" width="14.59765625" style="21" bestFit="1" customWidth="1"/>
    <col min="11011" max="11011" width="17.3984375" style="21" bestFit="1" customWidth="1"/>
    <col min="11012" max="11012" width="17.59765625" style="21" bestFit="1" customWidth="1"/>
    <col min="11013" max="11013" width="14.73046875" style="21" bestFit="1" customWidth="1"/>
    <col min="11014" max="11014" width="14.3984375" style="21" bestFit="1" customWidth="1"/>
    <col min="11015" max="11015" width="12.1328125" style="21" bestFit="1" customWidth="1"/>
    <col min="11016" max="11016" width="12.3984375" style="21" bestFit="1" customWidth="1"/>
    <col min="11017" max="11018" width="13.86328125" style="21" bestFit="1" customWidth="1"/>
    <col min="11019" max="11019" width="14.86328125" style="21" bestFit="1" customWidth="1"/>
    <col min="11020" max="11020" width="12.1328125" style="21" bestFit="1" customWidth="1"/>
    <col min="11021" max="11021" width="12.3984375" style="21" bestFit="1" customWidth="1"/>
    <col min="11022" max="11023" width="13.86328125" style="21" bestFit="1" customWidth="1"/>
    <col min="11024" max="11024" width="14.86328125" style="21" bestFit="1" customWidth="1"/>
    <col min="11025" max="11263" width="9.06640625" style="21"/>
    <col min="11264" max="11264" width="15.3984375" style="21" bestFit="1" customWidth="1"/>
    <col min="11265" max="11265" width="11.1328125" style="21" bestFit="1" customWidth="1"/>
    <col min="11266" max="11266" width="14.59765625" style="21" bestFit="1" customWidth="1"/>
    <col min="11267" max="11267" width="17.3984375" style="21" bestFit="1" customWidth="1"/>
    <col min="11268" max="11268" width="17.59765625" style="21" bestFit="1" customWidth="1"/>
    <col min="11269" max="11269" width="14.73046875" style="21" bestFit="1" customWidth="1"/>
    <col min="11270" max="11270" width="14.3984375" style="21" bestFit="1" customWidth="1"/>
    <col min="11271" max="11271" width="12.1328125" style="21" bestFit="1" customWidth="1"/>
    <col min="11272" max="11272" width="12.3984375" style="21" bestFit="1" customWidth="1"/>
    <col min="11273" max="11274" width="13.86328125" style="21" bestFit="1" customWidth="1"/>
    <col min="11275" max="11275" width="14.86328125" style="21" bestFit="1" customWidth="1"/>
    <col min="11276" max="11276" width="12.1328125" style="21" bestFit="1" customWidth="1"/>
    <col min="11277" max="11277" width="12.3984375" style="21" bestFit="1" customWidth="1"/>
    <col min="11278" max="11279" width="13.86328125" style="21" bestFit="1" customWidth="1"/>
    <col min="11280" max="11280" width="14.86328125" style="21" bestFit="1" customWidth="1"/>
    <col min="11281" max="11519" width="9.06640625" style="21"/>
    <col min="11520" max="11520" width="15.3984375" style="21" bestFit="1" customWidth="1"/>
    <col min="11521" max="11521" width="11.1328125" style="21" bestFit="1" customWidth="1"/>
    <col min="11522" max="11522" width="14.59765625" style="21" bestFit="1" customWidth="1"/>
    <col min="11523" max="11523" width="17.3984375" style="21" bestFit="1" customWidth="1"/>
    <col min="11524" max="11524" width="17.59765625" style="21" bestFit="1" customWidth="1"/>
    <col min="11525" max="11525" width="14.73046875" style="21" bestFit="1" customWidth="1"/>
    <col min="11526" max="11526" width="14.3984375" style="21" bestFit="1" customWidth="1"/>
    <col min="11527" max="11527" width="12.1328125" style="21" bestFit="1" customWidth="1"/>
    <col min="11528" max="11528" width="12.3984375" style="21" bestFit="1" customWidth="1"/>
    <col min="11529" max="11530" width="13.86328125" style="21" bestFit="1" customWidth="1"/>
    <col min="11531" max="11531" width="14.86328125" style="21" bestFit="1" customWidth="1"/>
    <col min="11532" max="11532" width="12.1328125" style="21" bestFit="1" customWidth="1"/>
    <col min="11533" max="11533" width="12.3984375" style="21" bestFit="1" customWidth="1"/>
    <col min="11534" max="11535" width="13.86328125" style="21" bestFit="1" customWidth="1"/>
    <col min="11536" max="11536" width="14.86328125" style="21" bestFit="1" customWidth="1"/>
    <col min="11537" max="11775" width="9.06640625" style="21"/>
    <col min="11776" max="11776" width="15.3984375" style="21" bestFit="1" customWidth="1"/>
    <col min="11777" max="11777" width="11.1328125" style="21" bestFit="1" customWidth="1"/>
    <col min="11778" max="11778" width="14.59765625" style="21" bestFit="1" customWidth="1"/>
    <col min="11779" max="11779" width="17.3984375" style="21" bestFit="1" customWidth="1"/>
    <col min="11780" max="11780" width="17.59765625" style="21" bestFit="1" customWidth="1"/>
    <col min="11781" max="11781" width="14.73046875" style="21" bestFit="1" customWidth="1"/>
    <col min="11782" max="11782" width="14.3984375" style="21" bestFit="1" customWidth="1"/>
    <col min="11783" max="11783" width="12.1328125" style="21" bestFit="1" customWidth="1"/>
    <col min="11784" max="11784" width="12.3984375" style="21" bestFit="1" customWidth="1"/>
    <col min="11785" max="11786" width="13.86328125" style="21" bestFit="1" customWidth="1"/>
    <col min="11787" max="11787" width="14.86328125" style="21" bestFit="1" customWidth="1"/>
    <col min="11788" max="11788" width="12.1328125" style="21" bestFit="1" customWidth="1"/>
    <col min="11789" max="11789" width="12.3984375" style="21" bestFit="1" customWidth="1"/>
    <col min="11790" max="11791" width="13.86328125" style="21" bestFit="1" customWidth="1"/>
    <col min="11792" max="11792" width="14.86328125" style="21" bestFit="1" customWidth="1"/>
    <col min="11793" max="12031" width="9.06640625" style="21"/>
    <col min="12032" max="12032" width="15.3984375" style="21" bestFit="1" customWidth="1"/>
    <col min="12033" max="12033" width="11.1328125" style="21" bestFit="1" customWidth="1"/>
    <col min="12034" max="12034" width="14.59765625" style="21" bestFit="1" customWidth="1"/>
    <col min="12035" max="12035" width="17.3984375" style="21" bestFit="1" customWidth="1"/>
    <col min="12036" max="12036" width="17.59765625" style="21" bestFit="1" customWidth="1"/>
    <col min="12037" max="12037" width="14.73046875" style="21" bestFit="1" customWidth="1"/>
    <col min="12038" max="12038" width="14.3984375" style="21" bestFit="1" customWidth="1"/>
    <col min="12039" max="12039" width="12.1328125" style="21" bestFit="1" customWidth="1"/>
    <col min="12040" max="12040" width="12.3984375" style="21" bestFit="1" customWidth="1"/>
    <col min="12041" max="12042" width="13.86328125" style="21" bestFit="1" customWidth="1"/>
    <col min="12043" max="12043" width="14.86328125" style="21" bestFit="1" customWidth="1"/>
    <col min="12044" max="12044" width="12.1328125" style="21" bestFit="1" customWidth="1"/>
    <col min="12045" max="12045" width="12.3984375" style="21" bestFit="1" customWidth="1"/>
    <col min="12046" max="12047" width="13.86328125" style="21" bestFit="1" customWidth="1"/>
    <col min="12048" max="12048" width="14.86328125" style="21" bestFit="1" customWidth="1"/>
    <col min="12049" max="12287" width="9.06640625" style="21"/>
    <col min="12288" max="12288" width="15.3984375" style="21" bestFit="1" customWidth="1"/>
    <col min="12289" max="12289" width="11.1328125" style="21" bestFit="1" customWidth="1"/>
    <col min="12290" max="12290" width="14.59765625" style="21" bestFit="1" customWidth="1"/>
    <col min="12291" max="12291" width="17.3984375" style="21" bestFit="1" customWidth="1"/>
    <col min="12292" max="12292" width="17.59765625" style="21" bestFit="1" customWidth="1"/>
    <col min="12293" max="12293" width="14.73046875" style="21" bestFit="1" customWidth="1"/>
    <col min="12294" max="12294" width="14.3984375" style="21" bestFit="1" customWidth="1"/>
    <col min="12295" max="12295" width="12.1328125" style="21" bestFit="1" customWidth="1"/>
    <col min="12296" max="12296" width="12.3984375" style="21" bestFit="1" customWidth="1"/>
    <col min="12297" max="12298" width="13.86328125" style="21" bestFit="1" customWidth="1"/>
    <col min="12299" max="12299" width="14.86328125" style="21" bestFit="1" customWidth="1"/>
    <col min="12300" max="12300" width="12.1328125" style="21" bestFit="1" customWidth="1"/>
    <col min="12301" max="12301" width="12.3984375" style="21" bestFit="1" customWidth="1"/>
    <col min="12302" max="12303" width="13.86328125" style="21" bestFit="1" customWidth="1"/>
    <col min="12304" max="12304" width="14.86328125" style="21" bestFit="1" customWidth="1"/>
    <col min="12305" max="12543" width="9.06640625" style="21"/>
    <col min="12544" max="12544" width="15.3984375" style="21" bestFit="1" customWidth="1"/>
    <col min="12545" max="12545" width="11.1328125" style="21" bestFit="1" customWidth="1"/>
    <col min="12546" max="12546" width="14.59765625" style="21" bestFit="1" customWidth="1"/>
    <col min="12547" max="12547" width="17.3984375" style="21" bestFit="1" customWidth="1"/>
    <col min="12548" max="12548" width="17.59765625" style="21" bestFit="1" customWidth="1"/>
    <col min="12549" max="12549" width="14.73046875" style="21" bestFit="1" customWidth="1"/>
    <col min="12550" max="12550" width="14.3984375" style="21" bestFit="1" customWidth="1"/>
    <col min="12551" max="12551" width="12.1328125" style="21" bestFit="1" customWidth="1"/>
    <col min="12552" max="12552" width="12.3984375" style="21" bestFit="1" customWidth="1"/>
    <col min="12553" max="12554" width="13.86328125" style="21" bestFit="1" customWidth="1"/>
    <col min="12555" max="12555" width="14.86328125" style="21" bestFit="1" customWidth="1"/>
    <col min="12556" max="12556" width="12.1328125" style="21" bestFit="1" customWidth="1"/>
    <col min="12557" max="12557" width="12.3984375" style="21" bestFit="1" customWidth="1"/>
    <col min="12558" max="12559" width="13.86328125" style="21" bestFit="1" customWidth="1"/>
    <col min="12560" max="12560" width="14.86328125" style="21" bestFit="1" customWidth="1"/>
    <col min="12561" max="12799" width="9.06640625" style="21"/>
    <col min="12800" max="12800" width="15.3984375" style="21" bestFit="1" customWidth="1"/>
    <col min="12801" max="12801" width="11.1328125" style="21" bestFit="1" customWidth="1"/>
    <col min="12802" max="12802" width="14.59765625" style="21" bestFit="1" customWidth="1"/>
    <col min="12803" max="12803" width="17.3984375" style="21" bestFit="1" customWidth="1"/>
    <col min="12804" max="12804" width="17.59765625" style="21" bestFit="1" customWidth="1"/>
    <col min="12805" max="12805" width="14.73046875" style="21" bestFit="1" customWidth="1"/>
    <col min="12806" max="12806" width="14.3984375" style="21" bestFit="1" customWidth="1"/>
    <col min="12807" max="12807" width="12.1328125" style="21" bestFit="1" customWidth="1"/>
    <col min="12808" max="12808" width="12.3984375" style="21" bestFit="1" customWidth="1"/>
    <col min="12809" max="12810" width="13.86328125" style="21" bestFit="1" customWidth="1"/>
    <col min="12811" max="12811" width="14.86328125" style="21" bestFit="1" customWidth="1"/>
    <col min="12812" max="12812" width="12.1328125" style="21" bestFit="1" customWidth="1"/>
    <col min="12813" max="12813" width="12.3984375" style="21" bestFit="1" customWidth="1"/>
    <col min="12814" max="12815" width="13.86328125" style="21" bestFit="1" customWidth="1"/>
    <col min="12816" max="12816" width="14.86328125" style="21" bestFit="1" customWidth="1"/>
    <col min="12817" max="13055" width="9.06640625" style="21"/>
    <col min="13056" max="13056" width="15.3984375" style="21" bestFit="1" customWidth="1"/>
    <col min="13057" max="13057" width="11.1328125" style="21" bestFit="1" customWidth="1"/>
    <col min="13058" max="13058" width="14.59765625" style="21" bestFit="1" customWidth="1"/>
    <col min="13059" max="13059" width="17.3984375" style="21" bestFit="1" customWidth="1"/>
    <col min="13060" max="13060" width="17.59765625" style="21" bestFit="1" customWidth="1"/>
    <col min="13061" max="13061" width="14.73046875" style="21" bestFit="1" customWidth="1"/>
    <col min="13062" max="13062" width="14.3984375" style="21" bestFit="1" customWidth="1"/>
    <col min="13063" max="13063" width="12.1328125" style="21" bestFit="1" customWidth="1"/>
    <col min="13064" max="13064" width="12.3984375" style="21" bestFit="1" customWidth="1"/>
    <col min="13065" max="13066" width="13.86328125" style="21" bestFit="1" customWidth="1"/>
    <col min="13067" max="13067" width="14.86328125" style="21" bestFit="1" customWidth="1"/>
    <col min="13068" max="13068" width="12.1328125" style="21" bestFit="1" customWidth="1"/>
    <col min="13069" max="13069" width="12.3984375" style="21" bestFit="1" customWidth="1"/>
    <col min="13070" max="13071" width="13.86328125" style="21" bestFit="1" customWidth="1"/>
    <col min="13072" max="13072" width="14.86328125" style="21" bestFit="1" customWidth="1"/>
    <col min="13073" max="13311" width="9.06640625" style="21"/>
    <col min="13312" max="13312" width="15.3984375" style="21" bestFit="1" customWidth="1"/>
    <col min="13313" max="13313" width="11.1328125" style="21" bestFit="1" customWidth="1"/>
    <col min="13314" max="13314" width="14.59765625" style="21" bestFit="1" customWidth="1"/>
    <col min="13315" max="13315" width="17.3984375" style="21" bestFit="1" customWidth="1"/>
    <col min="13316" max="13316" width="17.59765625" style="21" bestFit="1" customWidth="1"/>
    <col min="13317" max="13317" width="14.73046875" style="21" bestFit="1" customWidth="1"/>
    <col min="13318" max="13318" width="14.3984375" style="21" bestFit="1" customWidth="1"/>
    <col min="13319" max="13319" width="12.1328125" style="21" bestFit="1" customWidth="1"/>
    <col min="13320" max="13320" width="12.3984375" style="21" bestFit="1" customWidth="1"/>
    <col min="13321" max="13322" width="13.86328125" style="21" bestFit="1" customWidth="1"/>
    <col min="13323" max="13323" width="14.86328125" style="21" bestFit="1" customWidth="1"/>
    <col min="13324" max="13324" width="12.1328125" style="21" bestFit="1" customWidth="1"/>
    <col min="13325" max="13325" width="12.3984375" style="21" bestFit="1" customWidth="1"/>
    <col min="13326" max="13327" width="13.86328125" style="21" bestFit="1" customWidth="1"/>
    <col min="13328" max="13328" width="14.86328125" style="21" bestFit="1" customWidth="1"/>
    <col min="13329" max="13567" width="9.06640625" style="21"/>
    <col min="13568" max="13568" width="15.3984375" style="21" bestFit="1" customWidth="1"/>
    <col min="13569" max="13569" width="11.1328125" style="21" bestFit="1" customWidth="1"/>
    <col min="13570" max="13570" width="14.59765625" style="21" bestFit="1" customWidth="1"/>
    <col min="13571" max="13571" width="17.3984375" style="21" bestFit="1" customWidth="1"/>
    <col min="13572" max="13572" width="17.59765625" style="21" bestFit="1" customWidth="1"/>
    <col min="13573" max="13573" width="14.73046875" style="21" bestFit="1" customWidth="1"/>
    <col min="13574" max="13574" width="14.3984375" style="21" bestFit="1" customWidth="1"/>
    <col min="13575" max="13575" width="12.1328125" style="21" bestFit="1" customWidth="1"/>
    <col min="13576" max="13576" width="12.3984375" style="21" bestFit="1" customWidth="1"/>
    <col min="13577" max="13578" width="13.86328125" style="21" bestFit="1" customWidth="1"/>
    <col min="13579" max="13579" width="14.86328125" style="21" bestFit="1" customWidth="1"/>
    <col min="13580" max="13580" width="12.1328125" style="21" bestFit="1" customWidth="1"/>
    <col min="13581" max="13581" width="12.3984375" style="21" bestFit="1" customWidth="1"/>
    <col min="13582" max="13583" width="13.86328125" style="21" bestFit="1" customWidth="1"/>
    <col min="13584" max="13584" width="14.86328125" style="21" bestFit="1" customWidth="1"/>
    <col min="13585" max="13823" width="9.06640625" style="21"/>
    <col min="13824" max="13824" width="15.3984375" style="21" bestFit="1" customWidth="1"/>
    <col min="13825" max="13825" width="11.1328125" style="21" bestFit="1" customWidth="1"/>
    <col min="13826" max="13826" width="14.59765625" style="21" bestFit="1" customWidth="1"/>
    <col min="13827" max="13827" width="17.3984375" style="21" bestFit="1" customWidth="1"/>
    <col min="13828" max="13828" width="17.59765625" style="21" bestFit="1" customWidth="1"/>
    <col min="13829" max="13829" width="14.73046875" style="21" bestFit="1" customWidth="1"/>
    <col min="13830" max="13830" width="14.3984375" style="21" bestFit="1" customWidth="1"/>
    <col min="13831" max="13831" width="12.1328125" style="21" bestFit="1" customWidth="1"/>
    <col min="13832" max="13832" width="12.3984375" style="21" bestFit="1" customWidth="1"/>
    <col min="13833" max="13834" width="13.86328125" style="21" bestFit="1" customWidth="1"/>
    <col min="13835" max="13835" width="14.86328125" style="21" bestFit="1" customWidth="1"/>
    <col min="13836" max="13836" width="12.1328125" style="21" bestFit="1" customWidth="1"/>
    <col min="13837" max="13837" width="12.3984375" style="21" bestFit="1" customWidth="1"/>
    <col min="13838" max="13839" width="13.86328125" style="21" bestFit="1" customWidth="1"/>
    <col min="13840" max="13840" width="14.86328125" style="21" bestFit="1" customWidth="1"/>
    <col min="13841" max="14079" width="9.06640625" style="21"/>
    <col min="14080" max="14080" width="15.3984375" style="21" bestFit="1" customWidth="1"/>
    <col min="14081" max="14081" width="11.1328125" style="21" bestFit="1" customWidth="1"/>
    <col min="14082" max="14082" width="14.59765625" style="21" bestFit="1" customWidth="1"/>
    <col min="14083" max="14083" width="17.3984375" style="21" bestFit="1" customWidth="1"/>
    <col min="14084" max="14084" width="17.59765625" style="21" bestFit="1" customWidth="1"/>
    <col min="14085" max="14085" width="14.73046875" style="21" bestFit="1" customWidth="1"/>
    <col min="14086" max="14086" width="14.3984375" style="21" bestFit="1" customWidth="1"/>
    <col min="14087" max="14087" width="12.1328125" style="21" bestFit="1" customWidth="1"/>
    <col min="14088" max="14088" width="12.3984375" style="21" bestFit="1" customWidth="1"/>
    <col min="14089" max="14090" width="13.86328125" style="21" bestFit="1" customWidth="1"/>
    <col min="14091" max="14091" width="14.86328125" style="21" bestFit="1" customWidth="1"/>
    <col min="14092" max="14092" width="12.1328125" style="21" bestFit="1" customWidth="1"/>
    <col min="14093" max="14093" width="12.3984375" style="21" bestFit="1" customWidth="1"/>
    <col min="14094" max="14095" width="13.86328125" style="21" bestFit="1" customWidth="1"/>
    <col min="14096" max="14096" width="14.86328125" style="21" bestFit="1" customWidth="1"/>
    <col min="14097" max="14335" width="9.06640625" style="21"/>
    <col min="14336" max="14336" width="15.3984375" style="21" bestFit="1" customWidth="1"/>
    <col min="14337" max="14337" width="11.1328125" style="21" bestFit="1" customWidth="1"/>
    <col min="14338" max="14338" width="14.59765625" style="21" bestFit="1" customWidth="1"/>
    <col min="14339" max="14339" width="17.3984375" style="21" bestFit="1" customWidth="1"/>
    <col min="14340" max="14340" width="17.59765625" style="21" bestFit="1" customWidth="1"/>
    <col min="14341" max="14341" width="14.73046875" style="21" bestFit="1" customWidth="1"/>
    <col min="14342" max="14342" width="14.3984375" style="21" bestFit="1" customWidth="1"/>
    <col min="14343" max="14343" width="12.1328125" style="21" bestFit="1" customWidth="1"/>
    <col min="14344" max="14344" width="12.3984375" style="21" bestFit="1" customWidth="1"/>
    <col min="14345" max="14346" width="13.86328125" style="21" bestFit="1" customWidth="1"/>
    <col min="14347" max="14347" width="14.86328125" style="21" bestFit="1" customWidth="1"/>
    <col min="14348" max="14348" width="12.1328125" style="21" bestFit="1" customWidth="1"/>
    <col min="14349" max="14349" width="12.3984375" style="21" bestFit="1" customWidth="1"/>
    <col min="14350" max="14351" width="13.86328125" style="21" bestFit="1" customWidth="1"/>
    <col min="14352" max="14352" width="14.86328125" style="21" bestFit="1" customWidth="1"/>
    <col min="14353" max="14591" width="9.06640625" style="21"/>
    <col min="14592" max="14592" width="15.3984375" style="21" bestFit="1" customWidth="1"/>
    <col min="14593" max="14593" width="11.1328125" style="21" bestFit="1" customWidth="1"/>
    <col min="14594" max="14594" width="14.59765625" style="21" bestFit="1" customWidth="1"/>
    <col min="14595" max="14595" width="17.3984375" style="21" bestFit="1" customWidth="1"/>
    <col min="14596" max="14596" width="17.59765625" style="21" bestFit="1" customWidth="1"/>
    <col min="14597" max="14597" width="14.73046875" style="21" bestFit="1" customWidth="1"/>
    <col min="14598" max="14598" width="14.3984375" style="21" bestFit="1" customWidth="1"/>
    <col min="14599" max="14599" width="12.1328125" style="21" bestFit="1" customWidth="1"/>
    <col min="14600" max="14600" width="12.3984375" style="21" bestFit="1" customWidth="1"/>
    <col min="14601" max="14602" width="13.86328125" style="21" bestFit="1" customWidth="1"/>
    <col min="14603" max="14603" width="14.86328125" style="21" bestFit="1" customWidth="1"/>
    <col min="14604" max="14604" width="12.1328125" style="21" bestFit="1" customWidth="1"/>
    <col min="14605" max="14605" width="12.3984375" style="21" bestFit="1" customWidth="1"/>
    <col min="14606" max="14607" width="13.86328125" style="21" bestFit="1" customWidth="1"/>
    <col min="14608" max="14608" width="14.86328125" style="21" bestFit="1" customWidth="1"/>
    <col min="14609" max="14847" width="9.06640625" style="21"/>
    <col min="14848" max="14848" width="15.3984375" style="21" bestFit="1" customWidth="1"/>
    <col min="14849" max="14849" width="11.1328125" style="21" bestFit="1" customWidth="1"/>
    <col min="14850" max="14850" width="14.59765625" style="21" bestFit="1" customWidth="1"/>
    <col min="14851" max="14851" width="17.3984375" style="21" bestFit="1" customWidth="1"/>
    <col min="14852" max="14852" width="17.59765625" style="21" bestFit="1" customWidth="1"/>
    <col min="14853" max="14853" width="14.73046875" style="21" bestFit="1" customWidth="1"/>
    <col min="14854" max="14854" width="14.3984375" style="21" bestFit="1" customWidth="1"/>
    <col min="14855" max="14855" width="12.1328125" style="21" bestFit="1" customWidth="1"/>
    <col min="14856" max="14856" width="12.3984375" style="21" bestFit="1" customWidth="1"/>
    <col min="14857" max="14858" width="13.86328125" style="21" bestFit="1" customWidth="1"/>
    <col min="14859" max="14859" width="14.86328125" style="21" bestFit="1" customWidth="1"/>
    <col min="14860" max="14860" width="12.1328125" style="21" bestFit="1" customWidth="1"/>
    <col min="14861" max="14861" width="12.3984375" style="21" bestFit="1" customWidth="1"/>
    <col min="14862" max="14863" width="13.86328125" style="21" bestFit="1" customWidth="1"/>
    <col min="14864" max="14864" width="14.86328125" style="21" bestFit="1" customWidth="1"/>
    <col min="14865" max="15103" width="9.06640625" style="21"/>
    <col min="15104" max="15104" width="15.3984375" style="21" bestFit="1" customWidth="1"/>
    <col min="15105" max="15105" width="11.1328125" style="21" bestFit="1" customWidth="1"/>
    <col min="15106" max="15106" width="14.59765625" style="21" bestFit="1" customWidth="1"/>
    <col min="15107" max="15107" width="17.3984375" style="21" bestFit="1" customWidth="1"/>
    <col min="15108" max="15108" width="17.59765625" style="21" bestFit="1" customWidth="1"/>
    <col min="15109" max="15109" width="14.73046875" style="21" bestFit="1" customWidth="1"/>
    <col min="15110" max="15110" width="14.3984375" style="21" bestFit="1" customWidth="1"/>
    <col min="15111" max="15111" width="12.1328125" style="21" bestFit="1" customWidth="1"/>
    <col min="15112" max="15112" width="12.3984375" style="21" bestFit="1" customWidth="1"/>
    <col min="15113" max="15114" width="13.86328125" style="21" bestFit="1" customWidth="1"/>
    <col min="15115" max="15115" width="14.86328125" style="21" bestFit="1" customWidth="1"/>
    <col min="15116" max="15116" width="12.1328125" style="21" bestFit="1" customWidth="1"/>
    <col min="15117" max="15117" width="12.3984375" style="21" bestFit="1" customWidth="1"/>
    <col min="15118" max="15119" width="13.86328125" style="21" bestFit="1" customWidth="1"/>
    <col min="15120" max="15120" width="14.86328125" style="21" bestFit="1" customWidth="1"/>
    <col min="15121" max="15359" width="9.06640625" style="21"/>
    <col min="15360" max="15360" width="15.3984375" style="21" bestFit="1" customWidth="1"/>
    <col min="15361" max="15361" width="11.1328125" style="21" bestFit="1" customWidth="1"/>
    <col min="15362" max="15362" width="14.59765625" style="21" bestFit="1" customWidth="1"/>
    <col min="15363" max="15363" width="17.3984375" style="21" bestFit="1" customWidth="1"/>
    <col min="15364" max="15364" width="17.59765625" style="21" bestFit="1" customWidth="1"/>
    <col min="15365" max="15365" width="14.73046875" style="21" bestFit="1" customWidth="1"/>
    <col min="15366" max="15366" width="14.3984375" style="21" bestFit="1" customWidth="1"/>
    <col min="15367" max="15367" width="12.1328125" style="21" bestFit="1" customWidth="1"/>
    <col min="15368" max="15368" width="12.3984375" style="21" bestFit="1" customWidth="1"/>
    <col min="15369" max="15370" width="13.86328125" style="21" bestFit="1" customWidth="1"/>
    <col min="15371" max="15371" width="14.86328125" style="21" bestFit="1" customWidth="1"/>
    <col min="15372" max="15372" width="12.1328125" style="21" bestFit="1" customWidth="1"/>
    <col min="15373" max="15373" width="12.3984375" style="21" bestFit="1" customWidth="1"/>
    <col min="15374" max="15375" width="13.86328125" style="21" bestFit="1" customWidth="1"/>
    <col min="15376" max="15376" width="14.86328125" style="21" bestFit="1" customWidth="1"/>
    <col min="15377" max="15615" width="9.06640625" style="21"/>
    <col min="15616" max="15616" width="15.3984375" style="21" bestFit="1" customWidth="1"/>
    <col min="15617" max="15617" width="11.1328125" style="21" bestFit="1" customWidth="1"/>
    <col min="15618" max="15618" width="14.59765625" style="21" bestFit="1" customWidth="1"/>
    <col min="15619" max="15619" width="17.3984375" style="21" bestFit="1" customWidth="1"/>
    <col min="15620" max="15620" width="17.59765625" style="21" bestFit="1" customWidth="1"/>
    <col min="15621" max="15621" width="14.73046875" style="21" bestFit="1" customWidth="1"/>
    <col min="15622" max="15622" width="14.3984375" style="21" bestFit="1" customWidth="1"/>
    <col min="15623" max="15623" width="12.1328125" style="21" bestFit="1" customWidth="1"/>
    <col min="15624" max="15624" width="12.3984375" style="21" bestFit="1" customWidth="1"/>
    <col min="15625" max="15626" width="13.86328125" style="21" bestFit="1" customWidth="1"/>
    <col min="15627" max="15627" width="14.86328125" style="21" bestFit="1" customWidth="1"/>
    <col min="15628" max="15628" width="12.1328125" style="21" bestFit="1" customWidth="1"/>
    <col min="15629" max="15629" width="12.3984375" style="21" bestFit="1" customWidth="1"/>
    <col min="15630" max="15631" width="13.86328125" style="21" bestFit="1" customWidth="1"/>
    <col min="15632" max="15632" width="14.86328125" style="21" bestFit="1" customWidth="1"/>
    <col min="15633" max="15871" width="9.06640625" style="21"/>
    <col min="15872" max="15872" width="15.3984375" style="21" bestFit="1" customWidth="1"/>
    <col min="15873" max="15873" width="11.1328125" style="21" bestFit="1" customWidth="1"/>
    <col min="15874" max="15874" width="14.59765625" style="21" bestFit="1" customWidth="1"/>
    <col min="15875" max="15875" width="17.3984375" style="21" bestFit="1" customWidth="1"/>
    <col min="15876" max="15876" width="17.59765625" style="21" bestFit="1" customWidth="1"/>
    <col min="15877" max="15877" width="14.73046875" style="21" bestFit="1" customWidth="1"/>
    <col min="15878" max="15878" width="14.3984375" style="21" bestFit="1" customWidth="1"/>
    <col min="15879" max="15879" width="12.1328125" style="21" bestFit="1" customWidth="1"/>
    <col min="15880" max="15880" width="12.3984375" style="21" bestFit="1" customWidth="1"/>
    <col min="15881" max="15882" width="13.86328125" style="21" bestFit="1" customWidth="1"/>
    <col min="15883" max="15883" width="14.86328125" style="21" bestFit="1" customWidth="1"/>
    <col min="15884" max="15884" width="12.1328125" style="21" bestFit="1" customWidth="1"/>
    <col min="15885" max="15885" width="12.3984375" style="21" bestFit="1" customWidth="1"/>
    <col min="15886" max="15887" width="13.86328125" style="21" bestFit="1" customWidth="1"/>
    <col min="15888" max="15888" width="14.86328125" style="21" bestFit="1" customWidth="1"/>
    <col min="15889" max="16127" width="9.06640625" style="21"/>
    <col min="16128" max="16128" width="15.3984375" style="21" bestFit="1" customWidth="1"/>
    <col min="16129" max="16129" width="11.1328125" style="21" bestFit="1" customWidth="1"/>
    <col min="16130" max="16130" width="14.59765625" style="21" bestFit="1" customWidth="1"/>
    <col min="16131" max="16131" width="17.3984375" style="21" bestFit="1" customWidth="1"/>
    <col min="16132" max="16132" width="17.59765625" style="21" bestFit="1" customWidth="1"/>
    <col min="16133" max="16133" width="14.73046875" style="21" bestFit="1" customWidth="1"/>
    <col min="16134" max="16134" width="14.3984375" style="21" bestFit="1" customWidth="1"/>
    <col min="16135" max="16135" width="12.1328125" style="21" bestFit="1" customWidth="1"/>
    <col min="16136" max="16136" width="12.3984375" style="21" bestFit="1" customWidth="1"/>
    <col min="16137" max="16138" width="13.86328125" style="21" bestFit="1" customWidth="1"/>
    <col min="16139" max="16139" width="14.86328125" style="21" bestFit="1" customWidth="1"/>
    <col min="16140" max="16140" width="12.1328125" style="21" bestFit="1" customWidth="1"/>
    <col min="16141" max="16141" width="12.3984375" style="21" bestFit="1" customWidth="1"/>
    <col min="16142" max="16143" width="13.86328125" style="21" bestFit="1" customWidth="1"/>
    <col min="16144" max="16144" width="14.86328125" style="21" bestFit="1" customWidth="1"/>
    <col min="16145" max="16384" width="9.06640625" style="21"/>
  </cols>
  <sheetData>
    <row r="1" spans="1:18">
      <c r="A1" s="68" t="s">
        <v>223</v>
      </c>
      <c r="B1" s="69" t="s">
        <v>224</v>
      </c>
      <c r="C1" s="76" t="s">
        <v>197</v>
      </c>
      <c r="D1" s="76" t="s">
        <v>198</v>
      </c>
      <c r="E1" s="76" t="s">
        <v>199</v>
      </c>
      <c r="F1" s="76" t="s">
        <v>200</v>
      </c>
      <c r="G1" s="76" t="s">
        <v>202</v>
      </c>
      <c r="H1" s="76" t="s">
        <v>201</v>
      </c>
      <c r="I1" s="76" t="s">
        <v>203</v>
      </c>
      <c r="J1" s="76" t="s">
        <v>204</v>
      </c>
      <c r="K1" s="76" t="s">
        <v>205</v>
      </c>
      <c r="L1" s="76" t="s">
        <v>206</v>
      </c>
      <c r="M1" s="76" t="s">
        <v>207</v>
      </c>
      <c r="N1" s="76" t="s">
        <v>208</v>
      </c>
      <c r="O1" s="76" t="s">
        <v>209</v>
      </c>
      <c r="P1" s="76" t="s">
        <v>210</v>
      </c>
      <c r="Q1" s="76" t="s">
        <v>211</v>
      </c>
      <c r="R1" s="76" t="s">
        <v>212</v>
      </c>
    </row>
    <row r="2" spans="1:18">
      <c r="A2" s="75" t="s">
        <v>7</v>
      </c>
      <c r="B2" s="76" t="s">
        <v>8</v>
      </c>
      <c r="C2" s="78">
        <f>IFERROR((s_DL/(k_decay*up_Rad_Spec!V2*s_IFD_w*s_EF_w))*1,".")</f>
        <v>3.0499657036180126E-5</v>
      </c>
      <c r="D2" s="78">
        <f>IFERROR((s_DL/(k_decay*up_Rad_Spec!AN2*s_IRA_w*(1/s_PEFm_up)*s_SLF*s_ET_w*s_EF_w))*1,".")</f>
        <v>4.5893612106367911E-7</v>
      </c>
      <c r="E2" s="78">
        <f>IFERROR((s_DL/(k_decay*up_Rad_Spec!AN2*s_IRA_w*(1/s_PEF)*s_SLF*s_ET_w*s_EF_w))*1,".")</f>
        <v>3.8235142431006176E-4</v>
      </c>
      <c r="F2" s="78">
        <f>IFERROR((s_DL/(k_decay*up_Rad_Spec!AY2*s_GSF_s*s_Fam*s_Foffset*acf!C2*s_ET_w*(1/24)*s_EF_w*(1/365)))*1,".")</f>
        <v>4.5866781964241863</v>
      </c>
      <c r="G2" s="78">
        <f t="shared" ref="G2:G12" si="0">(IF(AND(C2&lt;&gt;".",E2&lt;&gt;".",F2&lt;&gt;"."),1/((1/C2)+(1/E2)+(1/F2)),IF(AND(C2&lt;&gt;".",E2&lt;&gt;".",F2="."), 1/((1/C2)+(1/E2)),IF(AND(C2&lt;&gt;".",E2=".",F2&lt;&gt;"."),1/((1/C2)+(1/F2)),IF(AND(C2=".",E2&lt;&gt;".",F2&lt;&gt;"."),1/((1/E2)+(1/F2)),IF(AND(C2&lt;&gt;".",E2=".",F2="."),1/(1/C2),IF(AND(C2=".",E2&lt;&gt;".",F2="."),1/(1/E2),IF(AND(C2=".",E2=".",F2&lt;&gt;"."),1/(1/F2),IF(AND(C2=".",E2=".",F2="."),".")))))))))</f>
        <v>2.8246299984891623E-5</v>
      </c>
      <c r="H2" s="78">
        <f t="shared" ref="H2:H12" si="1">(IF(AND(C2&lt;&gt;".",D2&lt;&gt;".",F2&lt;&gt;"."),1/((1/C2)+(1/D2)+(1/F2)),IF(AND(C2&lt;&gt;".",D2&lt;&gt;".",F2="."), 1/((1/C2)+(1/D2)),IF(AND(C2&lt;&gt;".",D2=".",F2&lt;&gt;"."),1/((1/C2)+(1/F2)),IF(AND(C2=".",D2&lt;&gt;".",F2&lt;&gt;"."),1/((1/D2)+(1/F2)),IF(AND(C2&lt;&gt;".",D2=".",F2="."),1/(1/C2),IF(AND(C2=".",D2&lt;&gt;".",F2="."),1/(1/D2),IF(AND(C2=".",D2=".",F2&lt;&gt;"."),1/(1/F2),IF(AND(C2=".",D2=".",F2="."),".")))))))))</f>
        <v>4.5213271943805863E-7</v>
      </c>
      <c r="I2" s="86">
        <f>IFERROR((s_DL/(up_Rad_Spec!AV2*s_GSF_s*s_Fam*s_Foffset*Fsurf!C2*s_EF_w*(1/365)*s_ET_w*(1/24)))*1,".")</f>
        <v>3.4003571151308121</v>
      </c>
      <c r="J2" s="78">
        <f>IFERROR((s_DL/(up_Rad_Spec!AZ2*s_GSF_s*s_Fam*s_Foffset*Fsurf!C2*s_EF_w*(1/365)*s_ET_w*(1/24)))*1,".")</f>
        <v>3.4003571151308121</v>
      </c>
      <c r="K2" s="78">
        <f>IFERROR((s_DL/(up_Rad_Spec!BA2*s_GSF_s*s_Fam*s_Foffset*Fsurf!C2*s_EF_w*(1/365)*s_ET_w*(1/24)))*1,".")</f>
        <v>3.4003571151308121</v>
      </c>
      <c r="L2" s="78">
        <f>IFERROR((s_DL/(up_Rad_Spec!BB2*s_GSF_s*s_Fam*s_Foffset*Fsurf!C2*s_EF_w*(1/365)*s_ET_w*(1/24)))*1,".")</f>
        <v>3.4003571151308121</v>
      </c>
      <c r="M2" s="78">
        <f>IFERROR((s_DL/(up_Rad_Spec!AY2*s_GSF_s*s_Fam*s_Foffset*Fsurf!C2*s_EF_w*(1/365)*s_ET_w*(1/24)))*1,".")</f>
        <v>3.4003571151308121</v>
      </c>
      <c r="N2" s="78">
        <f>IFERROR((s_DL/(up_Rad_Spec!AV2*s_GSF_s*s_Fam*s_Foffset*acf!D2*s_ET_w*(1/24)*s_EF_w*(1/365)))*1,".")</f>
        <v>4.2273137388926871</v>
      </c>
      <c r="O2" s="78">
        <f>IFERROR((s_DL/(up_Rad_Spec!AZ2*s_GSF_s*s_Fam*s_Foffset*acf!E2*s_ET_w*(1/24)*s_EF_w*(1/365)))*1,".")</f>
        <v>4.2736792003807702</v>
      </c>
      <c r="P2" s="78">
        <f>IFERROR((s_DL/(up_Rad_Spec!BA2*s_GSF_s*s_Fam*s_Foffset*acf!F2*s_ET_w*(1/24)*s_EF_w*(1/365)))*1,".")</f>
        <v>4.3539507221750187</v>
      </c>
      <c r="Q2" s="78">
        <f>IFERROR((s_DL/(up_Rad_Spec!BB2*s_GSF_s*s_Fam*s_Foffset*acf!G2*s_ET_w*(1/24)*s_EF_w*(1/365)))*1,".")</f>
        <v>4.3429144385026719</v>
      </c>
      <c r="R2" s="78">
        <f>IFERROR((s_DL/(up_Rad_Spec!AY2*s_GSF_s*s_Fam*s_Foffset*acf!C2*s_ET_w*(1/24)*s_EF_w*(1/365)))*1,".")</f>
        <v>4.0582785014099647</v>
      </c>
    </row>
    <row r="3" spans="1:18">
      <c r="A3" s="82" t="s">
        <v>9</v>
      </c>
      <c r="B3" s="76" t="s">
        <v>10</v>
      </c>
      <c r="C3" s="78">
        <f>IFERROR((s_DL/(k_decay*up_Rad_Spec!V3*s_IFD_w*s_EF_w))*1,".")</f>
        <v>3.0499657036180126E-5</v>
      </c>
      <c r="D3" s="78">
        <f>IFERROR((s_DL/(k_decay*up_Rad_Spec!AN3*s_IRA_w*(1/s_PEFm_up)*s_SLF*s_ET_w*s_EF_w))*1,".")</f>
        <v>4.5893612106367911E-7</v>
      </c>
      <c r="E3" s="78">
        <f>IFERROR((s_DL/(k_decay*up_Rad_Spec!AN3*s_IRA_w*(1/s_PEF)*s_SLF*s_ET_w*s_EF_w))*1,".")</f>
        <v>3.8235142431006176E-4</v>
      </c>
      <c r="F3" s="78">
        <f>IFERROR((s_DL/(k_decay*up_Rad_Spec!AY3*s_GSF_s*s_Fam*s_Foffset*acf!C3*s_ET_w*(1/24)*s_EF_w*(1/365)))*1,".")</f>
        <v>4.5650144989684458</v>
      </c>
      <c r="G3" s="78">
        <f t="shared" si="0"/>
        <v>2.8246299159395055E-5</v>
      </c>
      <c r="H3" s="78">
        <f t="shared" si="1"/>
        <v>4.5213271922655201E-7</v>
      </c>
      <c r="I3" s="86">
        <f>IFERROR((s_DL/(up_Rad_Spec!AV3*s_GSF_s*s_Fam*s_Foffset*Fsurf!C3*s_EF_w*(1/365)*s_ET_w*(1/24)))*1,".")</f>
        <v>3.3376514516497751</v>
      </c>
      <c r="J3" s="78">
        <f>IFERROR((s_DL/(up_Rad_Spec!AZ3*s_GSF_s*s_Fam*s_Foffset*Fsurf!C3*s_EF_w*(1/365)*s_ET_w*(1/24)))*1,".")</f>
        <v>3.3376514516497751</v>
      </c>
      <c r="K3" s="78">
        <f>IFERROR((s_DL/(up_Rad_Spec!BA3*s_GSF_s*s_Fam*s_Foffset*Fsurf!C3*s_EF_w*(1/365)*s_ET_w*(1/24)))*1,".")</f>
        <v>3.3376514516497751</v>
      </c>
      <c r="L3" s="78">
        <f>IFERROR((s_DL/(up_Rad_Spec!BB3*s_GSF_s*s_Fam*s_Foffset*Fsurf!C3*s_EF_w*(1/365)*s_ET_w*(1/24)))*1,".")</f>
        <v>3.3376514516497751</v>
      </c>
      <c r="M3" s="78">
        <f>IFERROR((s_DL/(up_Rad_Spec!AY3*s_GSF_s*s_Fam*s_Foffset*Fsurf!C3*s_EF_w*(1/365)*s_ET_w*(1/24)))*1,".")</f>
        <v>3.3376514516497751</v>
      </c>
      <c r="N3" s="78">
        <f>IFERROR((s_DL/(up_Rad_Spec!AV3*s_GSF_s*s_Fam*s_Foffset*acf!D3*s_ET_w*(1/24)*s_EF_w*(1/365)))*1,".")</f>
        <v>4.159577922077923</v>
      </c>
      <c r="O3" s="78">
        <f>IFERROR((s_DL/(up_Rad_Spec!AZ3*s_GSF_s*s_Fam*s_Foffset*acf!E3*s_ET_w*(1/24)*s_EF_w*(1/365)))*1,".")</f>
        <v>4.2770990806945877</v>
      </c>
      <c r="P3" s="78">
        <f>IFERROR((s_DL/(up_Rad_Spec!BA3*s_GSF_s*s_Fam*s_Foffset*acf!F3*s_ET_w*(1/24)*s_EF_w*(1/365)))*1,".")</f>
        <v>4.4217980914113522</v>
      </c>
      <c r="Q3" s="78">
        <f>IFERROR((s_DL/(up_Rad_Spec!BB3*s_GSF_s*s_Fam*s_Foffset*acf!G3*s_ET_w*(1/24)*s_EF_w*(1/365)))*1,".")</f>
        <v>4.5580656631504066</v>
      </c>
      <c r="R3" s="78">
        <f>IFERROR((s_DL/(up_Rad_Spec!AY3*s_GSF_s*s_Fam*s_Foffset*acf!C3*s_ET_w*(1/24)*s_EF_w*(1/365)))*1,".")</f>
        <v>4.0391105297580143</v>
      </c>
    </row>
    <row r="4" spans="1:18">
      <c r="A4" s="75" t="s">
        <v>11</v>
      </c>
      <c r="B4" s="76" t="s">
        <v>8</v>
      </c>
      <c r="C4" s="78">
        <f>IFERROR((s_DL/(k_decay*up_Rad_Spec!V4*s_IFD_w*s_EF_w))*1,".")</f>
        <v>3.0499657036180126E-5</v>
      </c>
      <c r="D4" s="78">
        <f>IFERROR((s_DL/(k_decay*up_Rad_Spec!AN4*s_IRA_w*(1/s_PEFm_up)*s_SLF*s_ET_w*s_EF_w))*1,".")</f>
        <v>4.5893612106367911E-7</v>
      </c>
      <c r="E4" s="78">
        <f>IFERROR((s_DL/(k_decay*up_Rad_Spec!AN4*s_IRA_w*(1/s_PEF)*s_SLF*s_ET_w*s_EF_w))*1,".")</f>
        <v>3.8235142431006176E-4</v>
      </c>
      <c r="F4" s="78">
        <f>IFERROR((s_DL/(k_decay*up_Rad_Spec!AY4*s_GSF_s*s_Fam*s_Foffset*acf!C4*s_ET_w*(1/24)*s_EF_w*(1/365)))*1,".")</f>
        <v>4.9226172551707723</v>
      </c>
      <c r="G4" s="78">
        <f t="shared" si="0"/>
        <v>2.8246311855950999E-5</v>
      </c>
      <c r="H4" s="78">
        <f t="shared" si="1"/>
        <v>4.5213272247963017E-7</v>
      </c>
      <c r="I4" s="86">
        <f>IFERROR((s_DL/(up_Rad_Spec!AV4*s_GSF_s*s_Fam*s_Foffset*Fsurf!C4*s_EF_w*(1/365)*s_ET_w*(1/24)))*1,".")</f>
        <v>3.9580697632387492</v>
      </c>
      <c r="J4" s="78">
        <f>IFERROR((s_DL/(up_Rad_Spec!AZ4*s_GSF_s*s_Fam*s_Foffset*Fsurf!C4*s_EF_w*(1/365)*s_ET_w*(1/24)))*1,".")</f>
        <v>3.9580697632387492</v>
      </c>
      <c r="K4" s="78">
        <f>IFERROR((s_DL/(up_Rad_Spec!BA4*s_GSF_s*s_Fam*s_Foffset*Fsurf!C4*s_EF_w*(1/365)*s_ET_w*(1/24)))*1,".")</f>
        <v>3.9580697632387492</v>
      </c>
      <c r="L4" s="78">
        <f>IFERROR((s_DL/(up_Rad_Spec!BB4*s_GSF_s*s_Fam*s_Foffset*Fsurf!C4*s_EF_w*(1/365)*s_ET_w*(1/24)))*1,".")</f>
        <v>3.9580697632387492</v>
      </c>
      <c r="M4" s="78">
        <f>IFERROR((s_DL/(up_Rad_Spec!AY4*s_GSF_s*s_Fam*s_Foffset*Fsurf!C4*s_EF_w*(1/365)*s_ET_w*(1/24)))*1,".")</f>
        <v>3.9580697632387492</v>
      </c>
      <c r="N4" s="78">
        <f>IFERROR((s_DL/(up_Rad_Spec!AV4*s_GSF_s*s_Fam*s_Foffset*acf!D4*s_ET_w*(1/24)*s_EF_w*(1/365)))*1,".")</f>
        <v>4.6454545454545473</v>
      </c>
      <c r="O4" s="78">
        <f>IFERROR((s_DL/(up_Rad_Spec!AZ4*s_GSF_s*s_Fam*s_Foffset*acf!E4*s_ET_w*(1/24)*s_EF_w*(1/365)))*1,".")</f>
        <v>4.3800000000000008</v>
      </c>
      <c r="P4" s="78">
        <f>IFERROR((s_DL/(up_Rad_Spec!BA4*s_GSF_s*s_Fam*s_Foffset*acf!F4*s_ET_w*(1/24)*s_EF_w*(1/365)))*1,".")</f>
        <v>4.3626877470355723</v>
      </c>
      <c r="Q4" s="78">
        <f>IFERROR((s_DL/(up_Rad_Spec!BB4*s_GSF_s*s_Fam*s_Foffset*acf!G4*s_ET_w*(1/24)*s_EF_w*(1/365)))*1,".")</f>
        <v>4.4306543697848051</v>
      </c>
      <c r="R4" s="78">
        <f>IFERROR((s_DL/(up_Rad_Spec!AY4*s_GSF_s*s_Fam*s_Foffset*acf!C4*s_ET_w*(1/24)*s_EF_w*(1/365)))*1,".")</f>
        <v>4.3555163283318619</v>
      </c>
    </row>
    <row r="5" spans="1:18">
      <c r="A5" s="75" t="s">
        <v>12</v>
      </c>
      <c r="B5" s="85" t="s">
        <v>8</v>
      </c>
      <c r="C5" s="78">
        <f>IFERROR((s_DL/(k_decay*up_Rad_Spec!V5*s_IFD_w*s_EF_w))*1,".")</f>
        <v>3.0499657036180126E-5</v>
      </c>
      <c r="D5" s="78">
        <f>IFERROR((s_DL/(k_decay*up_Rad_Spec!AN5*s_IRA_w*(1/s_PEFm_up)*s_SLF*s_ET_w*s_EF_w))*1,".")</f>
        <v>4.5893612106367911E-7</v>
      </c>
      <c r="E5" s="78">
        <f>IFERROR((s_DL/(k_decay*up_Rad_Spec!AN5*s_IRA_w*(1/s_PEF)*s_SLF*s_ET_w*s_EF_w))*1,".")</f>
        <v>3.8235142431006176E-4</v>
      </c>
      <c r="F5" s="78">
        <f>IFERROR((s_DL/(k_decay*up_Rad_Spec!AY5*s_GSF_s*s_Fam*s_Foffset*acf!C5*s_ET_w*(1/24)*s_EF_w*(1/365)))*1,".")</f>
        <v>5.0002916891774145</v>
      </c>
      <c r="G5" s="78">
        <f t="shared" si="0"/>
        <v>2.8246314373687212E-5</v>
      </c>
      <c r="H5" s="78">
        <f t="shared" si="1"/>
        <v>4.5213272312471765E-7</v>
      </c>
      <c r="I5" s="86">
        <f>IFERROR((s_DL/(up_Rad_Spec!AV5*s_GSF_s*s_Fam*s_Foffset*Fsurf!C5*s_EF_w*(1/365)*s_ET_w*(1/24)))*1,".")</f>
        <v>3.3292794162359387</v>
      </c>
      <c r="J5" s="78">
        <f>IFERROR((s_DL/(up_Rad_Spec!AZ5*s_GSF_s*s_Fam*s_Foffset*Fsurf!C5*s_EF_w*(1/365)*s_ET_w*(1/24)))*1,".")</f>
        <v>3.3292794162359387</v>
      </c>
      <c r="K5" s="78">
        <f>IFERROR((s_DL/(up_Rad_Spec!BA5*s_GSF_s*s_Fam*s_Foffset*Fsurf!C5*s_EF_w*(1/365)*s_ET_w*(1/24)))*1,".")</f>
        <v>3.3292794162359387</v>
      </c>
      <c r="L5" s="78">
        <f>IFERROR((s_DL/(up_Rad_Spec!BB5*s_GSF_s*s_Fam*s_Foffset*Fsurf!C5*s_EF_w*(1/365)*s_ET_w*(1/24)))*1,".")</f>
        <v>3.3292794162359387</v>
      </c>
      <c r="M5" s="78">
        <f>IFERROR((s_DL/(up_Rad_Spec!AY5*s_GSF_s*s_Fam*s_Foffset*Fsurf!C5*s_EF_w*(1/365)*s_ET_w*(1/24)))*1,".")</f>
        <v>3.3292794162359387</v>
      </c>
      <c r="N5" s="78">
        <f>IFERROR((s_DL/(up_Rad_Spec!AV5*s_GSF_s*s_Fam*s_Foffset*acf!D5*s_ET_w*(1/24)*s_EF_w*(1/365)))*1,".")</f>
        <v>4.4242424242424239</v>
      </c>
      <c r="O5" s="78">
        <f>IFERROR((s_DL/(up_Rad_Spec!AZ5*s_GSF_s*s_Fam*s_Foffset*acf!E5*s_ET_w*(1/24)*s_EF_w*(1/365)))*1,".")</f>
        <v>4.4242424242424239</v>
      </c>
      <c r="P5" s="78">
        <f>IFERROR((s_DL/(up_Rad_Spec!BA5*s_GSF_s*s_Fam*s_Foffset*acf!F5*s_ET_w*(1/24)*s_EF_w*(1/365)))*1,".")</f>
        <v>4.4242424242424239</v>
      </c>
      <c r="Q5" s="78">
        <f>IFERROR((s_DL/(up_Rad_Spec!BB5*s_GSF_s*s_Fam*s_Foffset*acf!G5*s_ET_w*(1/24)*s_EF_w*(1/365)))*1,".")</f>
        <v>4.4242424242424239</v>
      </c>
      <c r="R5" s="78">
        <f>IFERROR((s_DL/(up_Rad_Spec!AY5*s_GSF_s*s_Fam*s_Foffset*acf!C5*s_ET_w*(1/24)*s_EF_w*(1/365)))*1,".")</f>
        <v>4.4242424242424239</v>
      </c>
    </row>
    <row r="6" spans="1:18">
      <c r="A6" s="75" t="s">
        <v>13</v>
      </c>
      <c r="B6" s="76" t="s">
        <v>8</v>
      </c>
      <c r="C6" s="78">
        <f>IFERROR((s_DL/(k_decay*up_Rad_Spec!V6*s_IFD_w*s_EF_w))*1,".")</f>
        <v>3.0499657036180126E-5</v>
      </c>
      <c r="D6" s="78">
        <f>IFERROR((s_DL/(k_decay*up_Rad_Spec!AN6*s_IRA_w*(1/s_PEFm_up)*s_SLF*s_ET_w*s_EF_w))*1,".")</f>
        <v>4.5893612106367911E-7</v>
      </c>
      <c r="E6" s="78">
        <f>IFERROR((s_DL/(k_decay*up_Rad_Spec!AN6*s_IRA_w*(1/s_PEF)*s_SLF*s_ET_w*s_EF_w))*1,".")</f>
        <v>3.8235142431006176E-4</v>
      </c>
      <c r="F6" s="78">
        <f>IFERROR((s_DL/(k_decay*up_Rad_Spec!AY6*s_GSF_s*s_Fam*s_Foffset*acf!C6*s_ET_w*(1/24)*s_EF_w*(1/365)))*1,".")</f>
        <v>5.077219253626299</v>
      </c>
      <c r="G6" s="78">
        <f t="shared" si="0"/>
        <v>2.824631679128661E-5</v>
      </c>
      <c r="H6" s="78">
        <f t="shared" si="1"/>
        <v>4.5213272374414813E-7</v>
      </c>
      <c r="I6" s="86">
        <f>IFERROR((s_DL/(up_Rad_Spec!AV6*s_GSF_s*s_Fam*s_Foffset*Fsurf!C6*s_EF_w*(1/365)*s_ET_w*(1/24)))*1,".")</f>
        <v>4.0424550069220118</v>
      </c>
      <c r="J6" s="78">
        <f>IFERROR((s_DL/(up_Rad_Spec!AZ6*s_GSF_s*s_Fam*s_Foffset*Fsurf!C6*s_EF_w*(1/365)*s_ET_w*(1/24)))*1,".")</f>
        <v>4.0424550069220118</v>
      </c>
      <c r="K6" s="78">
        <f>IFERROR((s_DL/(up_Rad_Spec!BA6*s_GSF_s*s_Fam*s_Foffset*Fsurf!C6*s_EF_w*(1/365)*s_ET_w*(1/24)))*1,".")</f>
        <v>4.0424550069220118</v>
      </c>
      <c r="L6" s="78">
        <f>IFERROR((s_DL/(up_Rad_Spec!BB6*s_GSF_s*s_Fam*s_Foffset*Fsurf!C6*s_EF_w*(1/365)*s_ET_w*(1/24)))*1,".")</f>
        <v>4.0424550069220118</v>
      </c>
      <c r="M6" s="78">
        <f>IFERROR((s_DL/(up_Rad_Spec!AY6*s_GSF_s*s_Fam*s_Foffset*Fsurf!C6*s_EF_w*(1/365)*s_ET_w*(1/24)))*1,".")</f>
        <v>4.0424550069220118</v>
      </c>
      <c r="N6" s="78">
        <f>IFERROR((s_DL/(up_Rad_Spec!AV6*s_GSF_s*s_Fam*s_Foffset*acf!D6*s_ET_w*(1/24)*s_EF_w*(1/365)))*1,".")</f>
        <v>4.3507897507897475</v>
      </c>
      <c r="O6" s="78">
        <f>IFERROR((s_DL/(up_Rad_Spec!AZ6*s_GSF_s*s_Fam*s_Foffset*acf!E6*s_ET_w*(1/24)*s_EF_w*(1/365)))*1,".")</f>
        <v>4.2592032686414711</v>
      </c>
      <c r="P6" s="78">
        <f>IFERROR((s_DL/(up_Rad_Spec!BA6*s_GSF_s*s_Fam*s_Foffset*acf!F6*s_ET_w*(1/24)*s_EF_w*(1/365)))*1,".")</f>
        <v>4.3397344228804915</v>
      </c>
      <c r="Q6" s="78">
        <f>IFERROR((s_DL/(up_Rad_Spec!BB6*s_GSF_s*s_Fam*s_Foffset*acf!G6*s_ET_w*(1/24)*s_EF_w*(1/365)))*1,".")</f>
        <v>4.1676363636363627</v>
      </c>
      <c r="R6" s="78">
        <f>IFERROR((s_DL/(up_Rad_Spec!AY6*s_GSF_s*s_Fam*s_Foffset*acf!C6*s_ET_w*(1/24)*s_EF_w*(1/365)))*1,".")</f>
        <v>4.4923076923076941</v>
      </c>
    </row>
    <row r="7" spans="1:18">
      <c r="A7" s="75" t="s">
        <v>14</v>
      </c>
      <c r="B7" s="85" t="s">
        <v>8</v>
      </c>
      <c r="C7" s="78">
        <f>IFERROR((s_DL/(k_decay*up_Rad_Spec!V7*s_IFD_w*s_EF_w))*1,".")</f>
        <v>3.0499657036180126E-5</v>
      </c>
      <c r="D7" s="78">
        <f>IFERROR((s_DL/(k_decay*up_Rad_Spec!AN7*s_IRA_w*(1/s_PEFm_up)*s_SLF*s_ET_w*s_EF_w))*1,".")</f>
        <v>4.5893612106367911E-7</v>
      </c>
      <c r="E7" s="78">
        <f>IFERROR((s_DL/(k_decay*up_Rad_Spec!AN7*s_IRA_w*(1/s_PEF)*s_SLF*s_ET_w*s_EF_w))*1,".")</f>
        <v>3.8235142431006176E-4</v>
      </c>
      <c r="F7" s="78">
        <f>IFERROR((s_DL/(k_decay*up_Rad_Spec!AY7*s_GSF_s*s_Fam*s_Foffset*acf!C7*s_ET_w*(1/24)*s_EF_w*(1/365)))*1,".")</f>
        <v>4.9454756572907073</v>
      </c>
      <c r="G7" s="78">
        <f t="shared" si="0"/>
        <v>2.824631260509489E-5</v>
      </c>
      <c r="H7" s="78">
        <f t="shared" si="1"/>
        <v>4.5213272267157382E-7</v>
      </c>
      <c r="I7" s="86">
        <f>IFERROR((s_DL/(up_Rad_Spec!AV7*s_GSF_s*s_Fam*s_Foffset*Fsurf!C7*s_EF_w*(1/365)*s_ET_w*(1/24)))*1,".")</f>
        <v>3.7143826322930797</v>
      </c>
      <c r="J7" s="78">
        <f>IFERROR((s_DL/(up_Rad_Spec!AZ7*s_GSF_s*s_Fam*s_Foffset*Fsurf!C7*s_EF_w*(1/365)*s_ET_w*(1/24)))*1,".")</f>
        <v>3.7143826322930797</v>
      </c>
      <c r="K7" s="78">
        <f>IFERROR((s_DL/(up_Rad_Spec!BA7*s_GSF_s*s_Fam*s_Foffset*Fsurf!C7*s_EF_w*(1/365)*s_ET_w*(1/24)))*1,".")</f>
        <v>3.7143826322930797</v>
      </c>
      <c r="L7" s="78">
        <f>IFERROR((s_DL/(up_Rad_Spec!BB7*s_GSF_s*s_Fam*s_Foffset*Fsurf!C7*s_EF_w*(1/365)*s_ET_w*(1/24)))*1,".")</f>
        <v>3.7143826322930797</v>
      </c>
      <c r="M7" s="78">
        <f>IFERROR((s_DL/(up_Rad_Spec!AY7*s_GSF_s*s_Fam*s_Foffset*Fsurf!C7*s_EF_w*(1/365)*s_ET_w*(1/24)))*1,".")</f>
        <v>3.7143826322930797</v>
      </c>
      <c r="N7" s="78">
        <f>IFERROR((s_DL/(up_Rad_Spec!AV7*s_GSF_s*s_Fam*s_Foffset*acf!D7*s_ET_w*(1/24)*s_EF_w*(1/365)))*1,".")</f>
        <v>4.5921698739216961</v>
      </c>
      <c r="O7" s="78">
        <f>IFERROR((s_DL/(up_Rad_Spec!AZ7*s_GSF_s*s_Fam*s_Foffset*acf!E7*s_ET_w*(1/24)*s_EF_w*(1/365)))*1,".")</f>
        <v>4.3833460656990093</v>
      </c>
      <c r="P7" s="78">
        <f>IFERROR((s_DL/(up_Rad_Spec!BA7*s_GSF_s*s_Fam*s_Foffset*acf!F7*s_ET_w*(1/24)*s_EF_w*(1/365)))*1,".")</f>
        <v>4.2818181818181831</v>
      </c>
      <c r="Q7" s="78">
        <f>IFERROR((s_DL/(up_Rad_Spec!BB7*s_GSF_s*s_Fam*s_Foffset*acf!G7*s_ET_w*(1/24)*s_EF_w*(1/365)))*1,".")</f>
        <v>4.5543003851091122</v>
      </c>
      <c r="R7" s="78">
        <f>IFERROR((s_DL/(up_Rad_Spec!AY7*s_GSF_s*s_Fam*s_Foffset*acf!C7*s_ET_w*(1/24)*s_EF_w*(1/365)))*1,".")</f>
        <v>4.3757413709285364</v>
      </c>
    </row>
    <row r="8" spans="1:18">
      <c r="A8" s="75" t="s">
        <v>15</v>
      </c>
      <c r="B8" s="76" t="s">
        <v>8</v>
      </c>
      <c r="C8" s="78">
        <f>IFERROR((s_DL/(k_decay*up_Rad_Spec!V8*s_IFD_w*s_EF_w))*1,".")</f>
        <v>3.0499657036180126E-5</v>
      </c>
      <c r="D8" s="78">
        <f>IFERROR((s_DL/(k_decay*up_Rad_Spec!AN8*s_IRA_w*(1/s_PEFm_up)*s_SLF*s_ET_w*s_EF_w))*1,".")</f>
        <v>4.5893612106367911E-7</v>
      </c>
      <c r="E8" s="78">
        <f>IFERROR((s_DL/(k_decay*up_Rad_Spec!AN8*s_IRA_w*(1/s_PEF)*s_SLF*s_ET_w*s_EF_w))*1,".")</f>
        <v>3.8235142431006176E-4</v>
      </c>
      <c r="F8" s="78">
        <f>IFERROR((s_DL/(k_decay*up_Rad_Spec!AY8*s_GSF_s*s_Fam*s_Foffset*acf!C8*s_ET_w*(1/24)*s_EF_w*(1/365)))*1,".")</f>
        <v>5.074121499353188</v>
      </c>
      <c r="G8" s="78">
        <f t="shared" si="0"/>
        <v>2.824631669535012E-5</v>
      </c>
      <c r="H8" s="78">
        <f t="shared" si="1"/>
        <v>4.5213272371956756E-7</v>
      </c>
      <c r="I8" s="86">
        <f>IFERROR((s_DL/(up_Rad_Spec!AV8*s_GSF_s*s_Fam*s_Foffset*Fsurf!C8*s_EF_w*(1/365)*s_ET_w*(1/24)))*1,".")</f>
        <v>3.9463014686007747</v>
      </c>
      <c r="J8" s="78">
        <f>IFERROR((s_DL/(up_Rad_Spec!AZ8*s_GSF_s*s_Fam*s_Foffset*Fsurf!C8*s_EF_w*(1/365)*s_ET_w*(1/24)))*1,".")</f>
        <v>3.9463014686007747</v>
      </c>
      <c r="K8" s="78">
        <f>IFERROR((s_DL/(up_Rad_Spec!BA8*s_GSF_s*s_Fam*s_Foffset*Fsurf!C8*s_EF_w*(1/365)*s_ET_w*(1/24)))*1,".")</f>
        <v>3.9463014686007747</v>
      </c>
      <c r="L8" s="78">
        <f>IFERROR((s_DL/(up_Rad_Spec!BB8*s_GSF_s*s_Fam*s_Foffset*Fsurf!C8*s_EF_w*(1/365)*s_ET_w*(1/24)))*1,".")</f>
        <v>3.9463014686007747</v>
      </c>
      <c r="M8" s="78">
        <f>IFERROR((s_DL/(up_Rad_Spec!AY8*s_GSF_s*s_Fam*s_Foffset*Fsurf!C8*s_EF_w*(1/365)*s_ET_w*(1/24)))*1,".")</f>
        <v>3.9463014686007747</v>
      </c>
      <c r="N8" s="78">
        <f>IFERROR((s_DL/(up_Rad_Spec!AV8*s_GSF_s*s_Fam*s_Foffset*acf!D8*s_ET_w*(1/24)*s_EF_w*(1/365)))*1,".")</f>
        <v>4.0918131592164766</v>
      </c>
      <c r="O8" s="78">
        <f>IFERROR((s_DL/(up_Rad_Spec!AZ8*s_GSF_s*s_Fam*s_Foffset*acf!E8*s_ET_w*(1/24)*s_EF_w*(1/365)))*1,".")</f>
        <v>4.2402729116725064</v>
      </c>
      <c r="P8" s="78">
        <f>IFERROR((s_DL/(up_Rad_Spec!BA8*s_GSF_s*s_Fam*s_Foffset*acf!F8*s_ET_w*(1/24)*s_EF_w*(1/365)))*1,".")</f>
        <v>4.2445777572681127</v>
      </c>
      <c r="Q8" s="78">
        <f>IFERROR((s_DL/(up_Rad_Spec!BB8*s_GSF_s*s_Fam*s_Foffset*acf!G8*s_ET_w*(1/24)*s_EF_w*(1/365)))*1,".")</f>
        <v>4.4591339260108986</v>
      </c>
      <c r="R8" s="78">
        <f>IFERROR((s_DL/(up_Rad_Spec!AY8*s_GSF_s*s_Fam*s_Foffset*acf!C8*s_ET_w*(1/24)*s_EF_w*(1/365)))*1,".")</f>
        <v>4.4895668090298964</v>
      </c>
    </row>
    <row r="9" spans="1:18">
      <c r="A9" s="75" t="s">
        <v>16</v>
      </c>
      <c r="B9" s="85" t="s">
        <v>8</v>
      </c>
      <c r="C9" s="78">
        <f>IFERROR((s_DL/(k_decay*up_Rad_Spec!V9*s_IFD_w*s_EF_w))*1,".")</f>
        <v>3.0499657036180126E-5</v>
      </c>
      <c r="D9" s="78">
        <f>IFERROR((s_DL/(k_decay*up_Rad_Spec!AN9*s_IRA_w*(1/s_PEFm_up)*s_SLF*s_ET_w*s_EF_w))*1,".")</f>
        <v>4.5893612106367911E-7</v>
      </c>
      <c r="E9" s="78">
        <f>IFERROR((s_DL/(k_decay*up_Rad_Spec!AN9*s_IRA_w*(1/s_PEF)*s_SLF*s_ET_w*s_EF_w))*1,".")</f>
        <v>3.8235142431006176E-4</v>
      </c>
      <c r="F9" s="78">
        <f>IFERROR((s_DL/(k_decay*up_Rad_Spec!AY9*s_GSF_s*s_Fam*s_Foffset*acf!C9*s_ET_w*(1/24)*s_EF_w*(1/365)))*1,".")</f>
        <v>5.1974862910041306</v>
      </c>
      <c r="G9" s="78">
        <f t="shared" si="0"/>
        <v>2.8246320427514126E-5</v>
      </c>
      <c r="H9" s="78">
        <f t="shared" si="1"/>
        <v>4.5213272467581195E-7</v>
      </c>
      <c r="I9" s="86">
        <f>IFERROR((s_DL/(up_Rad_Spec!AV9*s_GSF_s*s_Fam*s_Foffset*Fsurf!C9*s_EF_w*(1/365)*s_ET_w*(1/24)))*1,".")</f>
        <v>4.2135642135642133</v>
      </c>
      <c r="J9" s="78">
        <f>IFERROR((s_DL/(up_Rad_Spec!AZ9*s_GSF_s*s_Fam*s_Foffset*Fsurf!C9*s_EF_w*(1/365)*s_ET_w*(1/24)))*1,".")</f>
        <v>4.2135642135642133</v>
      </c>
      <c r="K9" s="78">
        <f>IFERROR((s_DL/(up_Rad_Spec!BA9*s_GSF_s*s_Fam*s_Foffset*Fsurf!C9*s_EF_w*(1/365)*s_ET_w*(1/24)))*1,".")</f>
        <v>4.2135642135642133</v>
      </c>
      <c r="L9" s="78">
        <f>IFERROR((s_DL/(up_Rad_Spec!BB9*s_GSF_s*s_Fam*s_Foffset*Fsurf!C9*s_EF_w*(1/365)*s_ET_w*(1/24)))*1,".")</f>
        <v>4.2135642135642133</v>
      </c>
      <c r="M9" s="78">
        <f>IFERROR((s_DL/(up_Rad_Spec!AY9*s_GSF_s*s_Fam*s_Foffset*Fsurf!C9*s_EF_w*(1/365)*s_ET_w*(1/24)))*1,".")</f>
        <v>4.2135642135642133</v>
      </c>
      <c r="N9" s="78">
        <f>IFERROR((s_DL/(up_Rad_Spec!AV9*s_GSF_s*s_Fam*s_Foffset*acf!D9*s_ET_w*(1/24)*s_EF_w*(1/365)))*1,".")</f>
        <v>4.2253544620517101</v>
      </c>
      <c r="O9" s="78">
        <f>IFERROR((s_DL/(up_Rad_Spec!AZ9*s_GSF_s*s_Fam*s_Foffset*acf!E9*s_ET_w*(1/24)*s_EF_w*(1/365)))*1,".")</f>
        <v>4.2605454545454577</v>
      </c>
      <c r="P9" s="78">
        <f>IFERROR((s_DL/(up_Rad_Spec!BA9*s_GSF_s*s_Fam*s_Foffset*acf!F9*s_ET_w*(1/24)*s_EF_w*(1/365)))*1,".")</f>
        <v>4.2156606851549796</v>
      </c>
      <c r="Q9" s="78">
        <f>IFERROR((s_DL/(up_Rad_Spec!BB9*s_GSF_s*s_Fam*s_Foffset*acf!G9*s_ET_w*(1/24)*s_EF_w*(1/365)))*1,".")</f>
        <v>4.2472727272727271</v>
      </c>
      <c r="R9" s="78">
        <f>IFERROR((s_DL/(up_Rad_Spec!AY9*s_GSF_s*s_Fam*s_Foffset*acf!C9*s_ET_w*(1/24)*s_EF_w*(1/365)))*1,".")</f>
        <v>4.598719590268888</v>
      </c>
    </row>
    <row r="10" spans="1:18">
      <c r="A10" s="82" t="s">
        <v>17</v>
      </c>
      <c r="B10" s="76" t="s">
        <v>10</v>
      </c>
      <c r="C10" s="78">
        <f>IFERROR((s_DL/(k_decay*up_Rad_Spec!V10*s_IFD_w*s_EF_w))*1,".")</f>
        <v>3.0499657036180126E-5</v>
      </c>
      <c r="D10" s="78">
        <f>IFERROR((s_DL/(k_decay*up_Rad_Spec!AN10*s_IRA_w*(1/s_PEFm_up)*s_SLF*s_ET_w*s_EF_w))*1,".")</f>
        <v>4.5893612106367911E-7</v>
      </c>
      <c r="E10" s="78">
        <f>IFERROR((s_DL/(k_decay*up_Rad_Spec!AN10*s_IRA_w*(1/s_PEF)*s_SLF*s_ET_w*s_EF_w))*1,".")</f>
        <v>3.8235142431006176E-4</v>
      </c>
      <c r="F10" s="78">
        <f>IFERROR((s_DL/(k_decay*up_Rad_Spec!AY10*s_GSF_s*s_Fam*s_Foffset*acf!C10*s_ET_w*(1/24)*s_EF_w*(1/365)))*1,".")</f>
        <v>4.971494197773775</v>
      </c>
      <c r="G10" s="78">
        <f t="shared" si="0"/>
        <v>2.8246313449423413E-5</v>
      </c>
      <c r="H10" s="78">
        <f t="shared" si="1"/>
        <v>4.5213272288790534E-7</v>
      </c>
      <c r="I10" s="86">
        <f>IFERROR((s_DL/(up_Rad_Spec!AV10*s_GSF_s*s_Fam*s_Foffset*Fsurf!C10*s_EF_w*(1/365)*s_ET_w*(1/24)))*1,".")</f>
        <v>3.7143826322930797</v>
      </c>
      <c r="J10" s="78">
        <f>IFERROR((s_DL/(up_Rad_Spec!AZ10*s_GSF_s*s_Fam*s_Foffset*Fsurf!C10*s_EF_w*(1/365)*s_ET_w*(1/24)))*1,".")</f>
        <v>3.7143826322930797</v>
      </c>
      <c r="K10" s="78">
        <f>IFERROR((s_DL/(up_Rad_Spec!BA10*s_GSF_s*s_Fam*s_Foffset*Fsurf!C10*s_EF_w*(1/365)*s_ET_w*(1/24)))*1,".")</f>
        <v>3.7143826322930797</v>
      </c>
      <c r="L10" s="78">
        <f>IFERROR((s_DL/(up_Rad_Spec!BB10*s_GSF_s*s_Fam*s_Foffset*Fsurf!C10*s_EF_w*(1/365)*s_ET_w*(1/24)))*1,".")</f>
        <v>3.7143826322930797</v>
      </c>
      <c r="M10" s="78">
        <f>IFERROR((s_DL/(up_Rad_Spec!AY10*s_GSF_s*s_Fam*s_Foffset*Fsurf!C10*s_EF_w*(1/365)*s_ET_w*(1/24)))*1,".")</f>
        <v>3.7143826322930797</v>
      </c>
      <c r="N10" s="78">
        <f>IFERROR((s_DL/(up_Rad_Spec!AV10*s_GSF_s*s_Fam*s_Foffset*acf!D10*s_ET_w*(1/24)*s_EF_w*(1/365)))*1,".")</f>
        <v>4.6644155844155835</v>
      </c>
      <c r="O10" s="78">
        <f>IFERROR((s_DL/(up_Rad_Spec!AZ10*s_GSF_s*s_Fam*s_Foffset*acf!E10*s_ET_w*(1/24)*s_EF_w*(1/365)))*1,".")</f>
        <v>4.3610389610389593</v>
      </c>
      <c r="P10" s="78">
        <f>IFERROR((s_DL/(up_Rad_Spec!BA10*s_GSF_s*s_Fam*s_Foffset*acf!F10*s_ET_w*(1/24)*s_EF_w*(1/365)))*1,".")</f>
        <v>4.2908855697988955</v>
      </c>
      <c r="Q10" s="78">
        <f>IFERROR((s_DL/(up_Rad_Spec!BB10*s_GSF_s*s_Fam*s_Foffset*acf!G10*s_ET_w*(1/24)*s_EF_w*(1/365)))*1,".")</f>
        <v>4.5575027382256286</v>
      </c>
      <c r="R10" s="78">
        <f>IFERROR((s_DL/(up_Rad_Spec!AY10*s_GSF_s*s_Fam*s_Foffset*acf!C10*s_ET_w*(1/24)*s_EF_w*(1/365)))*1,".")</f>
        <v>4.3987624940504526</v>
      </c>
    </row>
    <row r="11" spans="1:18">
      <c r="A11" s="75" t="s">
        <v>18</v>
      </c>
      <c r="B11" s="76" t="s">
        <v>8</v>
      </c>
      <c r="C11" s="78">
        <f>IFERROR((s_DL/(k_decay*up_Rad_Spec!V11*s_IFD_w*s_EF_w))*1,".")</f>
        <v>3.0499657036180126E-5</v>
      </c>
      <c r="D11" s="78">
        <f>IFERROR((s_DL/(k_decay*up_Rad_Spec!AN11*s_IRA_w*(1/s_PEFm_up)*s_SLF*s_ET_w*s_EF_w))*1,".")</f>
        <v>4.5893612106367911E-7</v>
      </c>
      <c r="E11" s="78">
        <f>IFERROR((s_DL/(k_decay*up_Rad_Spec!AN11*s_IRA_w*(1/s_PEF)*s_SLF*s_ET_w*s_EF_w))*1,".")</f>
        <v>3.8235142431006176E-4</v>
      </c>
      <c r="F11" s="78">
        <f>IFERROR((s_DL/(k_decay*up_Rad_Spec!AY11*s_GSF_s*s_Fam*s_Foffset*acf!C11*s_ET_w*(1/24)*s_EF_w*(1/365)))*1,".")</f>
        <v>4.8518455296549599</v>
      </c>
      <c r="G11" s="78">
        <f t="shared" si="0"/>
        <v>2.8246309491772779E-5</v>
      </c>
      <c r="H11" s="78">
        <f t="shared" si="1"/>
        <v>4.5213272187388695E-7</v>
      </c>
      <c r="I11" s="86">
        <f>IFERROR((s_DL/(up_Rad_Spec!AV11*s_GSF_s*s_Fam*s_Foffset*Fsurf!C11*s_EF_w*(1/365)*s_ET_w*(1/24)))*1,".")</f>
        <v>3.7423103212576896</v>
      </c>
      <c r="J11" s="78">
        <f>IFERROR((s_DL/(up_Rad_Spec!AZ11*s_GSF_s*s_Fam*s_Foffset*Fsurf!C11*s_EF_w*(1/365)*s_ET_w*(1/24)))*1,".")</f>
        <v>3.7423103212576896</v>
      </c>
      <c r="K11" s="78">
        <f>IFERROR((s_DL/(up_Rad_Spec!BA11*s_GSF_s*s_Fam*s_Foffset*Fsurf!C11*s_EF_w*(1/365)*s_ET_w*(1/24)))*1,".")</f>
        <v>3.7423103212576896</v>
      </c>
      <c r="L11" s="78">
        <f>IFERROR((s_DL/(up_Rad_Spec!BB11*s_GSF_s*s_Fam*s_Foffset*Fsurf!C11*s_EF_w*(1/365)*s_ET_w*(1/24)))*1,".")</f>
        <v>3.7423103212576896</v>
      </c>
      <c r="M11" s="78">
        <f>IFERROR((s_DL/(up_Rad_Spec!AY11*s_GSF_s*s_Fam*s_Foffset*Fsurf!C11*s_EF_w*(1/365)*s_ET_w*(1/24)))*1,".")</f>
        <v>3.7423103212576896</v>
      </c>
      <c r="N11" s="78">
        <f>IFERROR((s_DL/(up_Rad_Spec!AV11*s_GSF_s*s_Fam*s_Foffset*acf!D11*s_ET_w*(1/24)*s_EF_w*(1/365)))*1,".")</f>
        <v>4.835064935064934</v>
      </c>
      <c r="O11" s="78">
        <f>IFERROR((s_DL/(up_Rad_Spec!AZ11*s_GSF_s*s_Fam*s_Foffset*acf!E11*s_ET_w*(1/24)*s_EF_w*(1/365)))*1,".")</f>
        <v>4.470813397129187</v>
      </c>
      <c r="P11" s="78">
        <f>IFERROR((s_DL/(up_Rad_Spec!BA11*s_GSF_s*s_Fam*s_Foffset*acf!F11*s_ET_w*(1/24)*s_EF_w*(1/365)))*1,".")</f>
        <v>4.382864617396991</v>
      </c>
      <c r="Q11" s="78">
        <f>IFERROR((s_DL/(up_Rad_Spec!BB11*s_GSF_s*s_Fam*s_Foffset*acf!G11*s_ET_w*(1/24)*s_EF_w*(1/365)))*1,".")</f>
        <v>4.522826086956524</v>
      </c>
      <c r="R11" s="78">
        <f>IFERROR((s_DL/(up_Rad_Spec!AY11*s_GSF_s*s_Fam*s_Foffset*acf!C11*s_ET_w*(1/24)*s_EF_w*(1/365)))*1,".")</f>
        <v>4.2928977272727282</v>
      </c>
    </row>
    <row r="12" spans="1:18">
      <c r="A12" s="75" t="s">
        <v>19</v>
      </c>
      <c r="B12" s="85" t="s">
        <v>8</v>
      </c>
      <c r="C12" s="78">
        <f>IFERROR((s_DL/(k_decay*up_Rad_Spec!V12*s_IFD_w*s_EF_w))*1,".")</f>
        <v>3.0499657036180126E-5</v>
      </c>
      <c r="D12" s="78">
        <f>IFERROR((s_DL/(k_decay*up_Rad_Spec!AN12*s_IRA_w*(1/s_PEFm_up)*s_SLF*s_ET_w*s_EF_w))*1,".")</f>
        <v>4.5893612106367911E-7</v>
      </c>
      <c r="E12" s="78">
        <f>IFERROR((s_DL/(k_decay*up_Rad_Spec!AN12*s_IRA_w*(1/s_PEF)*s_SLF*s_ET_w*s_EF_w))*1,".")</f>
        <v>3.8235142431006176E-4</v>
      </c>
      <c r="F12" s="78">
        <f>IFERROR((s_DL/(k_decay*up_Rad_Spec!AY12*s_GSF_s*s_Fam*s_Foffset*acf!C12*s_ET_w*(1/24)*s_EF_w*(1/365)))*1,".")</f>
        <v>4.9900870122607257</v>
      </c>
      <c r="G12" s="78">
        <f t="shared" si="0"/>
        <v>2.8246314047385482E-5</v>
      </c>
      <c r="H12" s="78">
        <f t="shared" si="1"/>
        <v>4.5213272304111354E-7</v>
      </c>
      <c r="I12" s="86" t="str">
        <f>IFERROR((s_DL/(up_Rad_Spec!AV12*s_GSF_s*s_Fam*s_Foffset*Fsurf!C12*s_EF_w*(1/365)*s_ET_w*(1/24)))*1,".")</f>
        <v>.</v>
      </c>
      <c r="J12" s="78" t="str">
        <f>IFERROR((s_DL/(up_Rad_Spec!AZ12*s_GSF_s*s_Fam*s_Foffset*Fsurf!C12*s_EF_w*(1/365)*s_ET_w*(1/24)))*1,".")</f>
        <v>.</v>
      </c>
      <c r="K12" s="78" t="str">
        <f>IFERROR((s_DL/(up_Rad_Spec!BA12*s_GSF_s*s_Fam*s_Foffset*Fsurf!C12*s_EF_w*(1/365)*s_ET_w*(1/24)))*1,".")</f>
        <v>.</v>
      </c>
      <c r="L12" s="78" t="str">
        <f>IFERROR((s_DL/(up_Rad_Spec!BB12*s_GSF_s*s_Fam*s_Foffset*Fsurf!C12*s_EF_w*(1/365)*s_ET_w*(1/24)))*1,".")</f>
        <v>.</v>
      </c>
      <c r="M12" s="78" t="str">
        <f>IFERROR((s_DL/(up_Rad_Spec!AY12*s_GSF_s*s_Fam*s_Foffset*Fsurf!C12*s_EF_w*(1/365)*s_ET_w*(1/24)))*1,".")</f>
        <v>.</v>
      </c>
      <c r="N12" s="78">
        <f>IFERROR((s_DL/(up_Rad_Spec!AV12*s_GSF_s*s_Fam*s_Foffset*acf!D12*s_ET_w*(1/24)*s_EF_w*(1/365)))*1,".")</f>
        <v>4.4551286449399656</v>
      </c>
      <c r="O12" s="78">
        <f>IFERROR((s_DL/(up_Rad_Spec!AZ12*s_GSF_s*s_Fam*s_Foffset*acf!E12*s_ET_w*(1/24)*s_EF_w*(1/365)))*1,".")</f>
        <v>4.3161047241812405</v>
      </c>
      <c r="P12" s="78">
        <f>IFERROR((s_DL/(up_Rad_Spec!BA12*s_GSF_s*s_Fam*s_Foffset*acf!F12*s_ET_w*(1/24)*s_EF_w*(1/365)))*1,".")</f>
        <v>4.288648304410124</v>
      </c>
      <c r="Q12" s="78">
        <f>IFERROR((s_DL/(up_Rad_Spec!BB12*s_GSF_s*s_Fam*s_Foffset*acf!G12*s_ET_w*(1/24)*s_EF_w*(1/365)))*1,".")</f>
        <v>4.5040238450074508</v>
      </c>
      <c r="R12" s="78">
        <f>IFERROR((s_DL/(up_Rad_Spec!AY12*s_GSF_s*s_Fam*s_Foffset*acf!C12*s_ET_w*(1/24)*s_EF_w*(1/365)))*1,".")</f>
        <v>4.4152133580705009</v>
      </c>
    </row>
    <row r="13" spans="1:18">
      <c r="A13" s="75" t="s">
        <v>20</v>
      </c>
      <c r="B13" s="76" t="s">
        <v>8</v>
      </c>
      <c r="C13" s="78">
        <f>IFERROR((s_DL/(k_decay*up_Rad_Spec!V13*s_IFD_w*s_EF_w))*1,".")</f>
        <v>3.0499657036180126E-5</v>
      </c>
      <c r="D13" s="78">
        <f>IFERROR((s_DL/(k_decay*up_Rad_Spec!AN13*s_IRA_w*(1/s_PEFm_up)*s_SLF*s_ET_w*s_EF_w))*1,".")</f>
        <v>4.5893612106367911E-7</v>
      </c>
      <c r="E13" s="78">
        <f>IFERROR((s_DL/(k_decay*up_Rad_Spec!AN13*s_IRA_w*(1/s_PEF)*s_SLF*s_ET_w*s_EF_w))*1,".")</f>
        <v>3.8235142431006176E-4</v>
      </c>
      <c r="F13" s="78">
        <f>IFERROR((s_DL/(k_decay*up_Rad_Spec!AY13*s_GSF_s*s_Fam*s_Foffset*acf!C13*s_ET_w*(1/24)*s_EF_w*(1/365)))*1,".")</f>
        <v>4.5471402548457087</v>
      </c>
      <c r="G13" s="78">
        <f t="shared" ref="G13:G30" si="2">(IF(AND(C13&lt;&gt;".",E13&lt;&gt;".",F13&lt;&gt;"."),1/((1/C13)+(1/E13)+(1/F13)),IF(AND(C13&lt;&gt;".",E13&lt;&gt;".",F13="."), 1/((1/C13)+(1/E13)),IF(AND(C13&lt;&gt;".",E13=".",F13&lt;&gt;"."),1/((1/C13)+(1/F13)),IF(AND(C13=".",E13&lt;&gt;".",F13&lt;&gt;"."),1/((1/E13)+(1/F13)),IF(AND(C13&lt;&gt;".",E13=".",F13="."),1/(1/C13),IF(AND(C13=".",E13&lt;&gt;".",F13="."),1/(1/E13),IF(AND(C13=".",E13=".",F13&lt;&gt;"."),1/(1/F13),IF(AND(C13=".",E13=".",F13="."),".")))))))))</f>
        <v>2.8246298472373641E-5</v>
      </c>
      <c r="H13" s="78">
        <f t="shared" ref="H13:H30" si="3">(IF(AND(C13&lt;&gt;".",D13&lt;&gt;".",F13&lt;&gt;"."),1/((1/C13)+(1/D13)+(1/F13)),IF(AND(C13&lt;&gt;".",D13&lt;&gt;".",F13="."), 1/((1/C13)+(1/D13)),IF(AND(C13&lt;&gt;".",D13=".",F13&lt;&gt;"."),1/((1/C13)+(1/F13)),IF(AND(C13=".",D13&lt;&gt;".",F13&lt;&gt;"."),1/((1/D13)+(1/F13)),IF(AND(C13&lt;&gt;".",D13=".",F13="."),1/(1/C13),IF(AND(C13=".",D13&lt;&gt;".",F13="."),1/(1/D13),IF(AND(C13=".",D13=".",F13&lt;&gt;"."),1/(1/F13),IF(AND(C13=".",D13=".",F13="."),".")))))))))</f>
        <v>4.5213271905052512E-7</v>
      </c>
      <c r="I13" s="86">
        <f>IFERROR((s_DL/(up_Rad_Spec!AV13*s_GSF_s*s_Fam*s_Foffset*Fsurf!C13*s_EF_w*(1/365)*s_ET_w*(1/24)))*1,".")</f>
        <v>3.3460656990068758</v>
      </c>
      <c r="J13" s="78">
        <f>IFERROR((s_DL/(up_Rad_Spec!AZ13*s_GSF_s*s_Fam*s_Foffset*Fsurf!C13*s_EF_w*(1/365)*s_ET_w*(1/24)))*1,".")</f>
        <v>3.3460656990068758</v>
      </c>
      <c r="K13" s="78">
        <f>IFERROR((s_DL/(up_Rad_Spec!BA13*s_GSF_s*s_Fam*s_Foffset*Fsurf!C13*s_EF_w*(1/365)*s_ET_w*(1/24)))*1,".")</f>
        <v>3.3460656990068758</v>
      </c>
      <c r="L13" s="78">
        <f>IFERROR((s_DL/(up_Rad_Spec!BB13*s_GSF_s*s_Fam*s_Foffset*Fsurf!C13*s_EF_w*(1/365)*s_ET_w*(1/24)))*1,".")</f>
        <v>3.3460656990068758</v>
      </c>
      <c r="M13" s="78">
        <f>IFERROR((s_DL/(up_Rad_Spec!AY13*s_GSF_s*s_Fam*s_Foffset*Fsurf!C13*s_EF_w*(1/365)*s_ET_w*(1/24)))*1,".")</f>
        <v>3.3460656990068758</v>
      </c>
      <c r="N13" s="78">
        <f>IFERROR((s_DL/(up_Rad_Spec!AV13*s_GSF_s*s_Fam*s_Foffset*acf!D13*s_ET_w*(1/24)*s_EF_w*(1/365)))*1,".")</f>
        <v>4.040808080808084</v>
      </c>
      <c r="O13" s="78">
        <f>IFERROR((s_DL/(up_Rad_Spec!AZ13*s_GSF_s*s_Fam*s_Foffset*acf!E13*s_ET_w*(1/24)*s_EF_w*(1/365)))*1,".")</f>
        <v>4.182021330624683</v>
      </c>
      <c r="P13" s="78">
        <f>IFERROR((s_DL/(up_Rad_Spec!BA13*s_GSF_s*s_Fam*s_Foffset*acf!F13*s_ET_w*(1/24)*s_EF_w*(1/365)))*1,".")</f>
        <v>4.2591587516960638</v>
      </c>
      <c r="Q13" s="78">
        <f>IFERROR((s_DL/(up_Rad_Spec!BB13*s_GSF_s*s_Fam*s_Foffset*acf!G13*s_ET_w*(1/24)*s_EF_w*(1/365)))*1,".")</f>
        <v>4.2485204572161104</v>
      </c>
      <c r="R13" s="78">
        <f>IFERROR((s_DL/(up_Rad_Spec!AY13*s_GSF_s*s_Fam*s_Foffset*acf!C13*s_ET_w*(1/24)*s_EF_w*(1/365)))*1,".")</f>
        <v>4.0232954545454529</v>
      </c>
    </row>
    <row r="14" spans="1:18">
      <c r="A14" s="75" t="s">
        <v>21</v>
      </c>
      <c r="B14" s="76" t="s">
        <v>8</v>
      </c>
      <c r="C14" s="78">
        <f>IFERROR((s_DL/(k_decay*up_Rad_Spec!V14*s_IFD_w*s_EF_w))*1,".")</f>
        <v>3.0499657036180126E-5</v>
      </c>
      <c r="D14" s="78">
        <f>IFERROR((s_DL/(k_decay*up_Rad_Spec!AN14*s_IRA_w*(1/s_PEFm_up)*s_SLF*s_ET_w*s_EF_w))*1,".")</f>
        <v>4.5893612106367911E-7</v>
      </c>
      <c r="E14" s="78">
        <f>IFERROR((s_DL/(k_decay*up_Rad_Spec!AN14*s_IRA_w*(1/s_PEF)*s_SLF*s_ET_w*s_EF_w))*1,".")</f>
        <v>3.8235142431006176E-4</v>
      </c>
      <c r="F14" s="78">
        <f>IFERROR((s_DL/(k_decay*up_Rad_Spec!AY14*s_GSF_s*s_Fam*s_Foffset*acf!C14*s_ET_w*(1/24)*s_EF_w*(1/365)))*1,".")</f>
        <v>4.8284066623619424</v>
      </c>
      <c r="G14" s="78">
        <f t="shared" si="2"/>
        <v>2.8246308693503841E-5</v>
      </c>
      <c r="H14" s="78">
        <f t="shared" si="3"/>
        <v>4.5213272166935655E-7</v>
      </c>
      <c r="I14" s="86">
        <f>IFERROR((s_DL/(up_Rad_Spec!AV14*s_GSF_s*s_Fam*s_Foffset*Fsurf!C14*s_EF_w*(1/365)*s_ET_w*(1/24)))*1,".")</f>
        <v>3.6496958586784438</v>
      </c>
      <c r="J14" s="78">
        <f>IFERROR((s_DL/(up_Rad_Spec!AZ14*s_GSF_s*s_Fam*s_Foffset*Fsurf!C14*s_EF_w*(1/365)*s_ET_w*(1/24)))*1,".")</f>
        <v>3.6496958586784438</v>
      </c>
      <c r="K14" s="78">
        <f>IFERROR((s_DL/(up_Rad_Spec!BA14*s_GSF_s*s_Fam*s_Foffset*Fsurf!C14*s_EF_w*(1/365)*s_ET_w*(1/24)))*1,".")</f>
        <v>3.6496958586784438</v>
      </c>
      <c r="L14" s="78">
        <f>IFERROR((s_DL/(up_Rad_Spec!BB14*s_GSF_s*s_Fam*s_Foffset*Fsurf!C14*s_EF_w*(1/365)*s_ET_w*(1/24)))*1,".")</f>
        <v>3.6496958586784438</v>
      </c>
      <c r="M14" s="78">
        <f>IFERROR((s_DL/(up_Rad_Spec!AY14*s_GSF_s*s_Fam*s_Foffset*Fsurf!C14*s_EF_w*(1/365)*s_ET_w*(1/24)))*1,".")</f>
        <v>3.6496958586784438</v>
      </c>
      <c r="N14" s="78">
        <f>IFERROR((s_DL/(up_Rad_Spec!AV14*s_GSF_s*s_Fam*s_Foffset*acf!D14*s_ET_w*(1/24)*s_EF_w*(1/365)))*1,".")</f>
        <v>4.3181344203241983</v>
      </c>
      <c r="O14" s="78">
        <f>IFERROR((s_DL/(up_Rad_Spec!AZ14*s_GSF_s*s_Fam*s_Foffset*acf!E14*s_ET_w*(1/24)*s_EF_w*(1/365)))*1,".")</f>
        <v>4.2945264159923866</v>
      </c>
      <c r="P14" s="78">
        <f>IFERROR((s_DL/(up_Rad_Spec!BA14*s_GSF_s*s_Fam*s_Foffset*acf!F14*s_ET_w*(1/24)*s_EF_w*(1/365)))*1,".")</f>
        <v>4.2795242141036569</v>
      </c>
      <c r="Q14" s="78">
        <f>IFERROR((s_DL/(up_Rad_Spec!BB14*s_GSF_s*s_Fam*s_Foffset*acf!G14*s_ET_w*(1/24)*s_EF_w*(1/365)))*1,".")</f>
        <v>4.4759646827992157</v>
      </c>
      <c r="R14" s="78">
        <f>IFERROR((s_DL/(up_Rad_Spec!AY14*s_GSF_s*s_Fam*s_Foffset*acf!C14*s_ET_w*(1/24)*s_EF_w*(1/365)))*1,".")</f>
        <v>4.2721590909090921</v>
      </c>
    </row>
    <row r="15" spans="1:18">
      <c r="A15" s="75" t="s">
        <v>22</v>
      </c>
      <c r="B15" s="76" t="s">
        <v>8</v>
      </c>
      <c r="C15" s="78">
        <f>IFERROR((s_DL/(k_decay*up_Rad_Spec!V15*s_IFD_w*s_EF_w))*1,".")</f>
        <v>3.0499657036180126E-5</v>
      </c>
      <c r="D15" s="78">
        <f>IFERROR((s_DL/(k_decay*up_Rad_Spec!AN15*s_IRA_w*(1/s_PEFm_up)*s_SLF*s_ET_w*s_EF_w))*1,".")</f>
        <v>4.5893612106367911E-7</v>
      </c>
      <c r="E15" s="78">
        <f>IFERROR((s_DL/(k_decay*up_Rad_Spec!AN15*s_IRA_w*(1/s_PEF)*s_SLF*s_ET_w*s_EF_w))*1,".")</f>
        <v>3.8235142431006176E-4</v>
      </c>
      <c r="F15" s="78">
        <f>IFERROR((s_DL/(k_decay*up_Rad_Spec!AY15*s_GSF_s*s_Fam*s_Foffset*acf!C15*s_ET_w*(1/24)*s_EF_w*(1/365)))*1,".")</f>
        <v>5.0002916891774145</v>
      </c>
      <c r="G15" s="78">
        <f t="shared" si="2"/>
        <v>2.8246314373687212E-5</v>
      </c>
      <c r="H15" s="78">
        <f t="shared" si="3"/>
        <v>4.5213272312471765E-7</v>
      </c>
      <c r="I15" s="86">
        <f>IFERROR((s_DL/(up_Rad_Spec!AV15*s_GSF_s*s_Fam*s_Foffset*Fsurf!C15*s_EF_w*(1/365)*s_ET_w*(1/24)))*1,".")</f>
        <v>3.7143826322930797</v>
      </c>
      <c r="J15" s="78">
        <f>IFERROR((s_DL/(up_Rad_Spec!AZ15*s_GSF_s*s_Fam*s_Foffset*Fsurf!C15*s_EF_w*(1/365)*s_ET_w*(1/24)))*1,".")</f>
        <v>3.7143826322930797</v>
      </c>
      <c r="K15" s="78">
        <f>IFERROR((s_DL/(up_Rad_Spec!BA15*s_GSF_s*s_Fam*s_Foffset*Fsurf!C15*s_EF_w*(1/365)*s_ET_w*(1/24)))*1,".")</f>
        <v>3.7143826322930797</v>
      </c>
      <c r="L15" s="78">
        <f>IFERROR((s_DL/(up_Rad_Spec!BB15*s_GSF_s*s_Fam*s_Foffset*Fsurf!C15*s_EF_w*(1/365)*s_ET_w*(1/24)))*1,".")</f>
        <v>3.7143826322930797</v>
      </c>
      <c r="M15" s="78">
        <f>IFERROR((s_DL/(up_Rad_Spec!AY15*s_GSF_s*s_Fam*s_Foffset*Fsurf!C15*s_EF_w*(1/365)*s_ET_w*(1/24)))*1,".")</f>
        <v>3.7143826322930797</v>
      </c>
      <c r="N15" s="78">
        <f>IFERROR((s_DL/(up_Rad_Spec!AV15*s_GSF_s*s_Fam*s_Foffset*acf!D15*s_ET_w*(1/24)*s_EF_w*(1/365)))*1,".")</f>
        <v>4.4242424242424239</v>
      </c>
      <c r="O15" s="78">
        <f>IFERROR((s_DL/(up_Rad_Spec!AZ15*s_GSF_s*s_Fam*s_Foffset*acf!E15*s_ET_w*(1/24)*s_EF_w*(1/365)))*1,".")</f>
        <v>4.4242424242424239</v>
      </c>
      <c r="P15" s="78">
        <f>IFERROR((s_DL/(up_Rad_Spec!BA15*s_GSF_s*s_Fam*s_Foffset*acf!F15*s_ET_w*(1/24)*s_EF_w*(1/365)))*1,".")</f>
        <v>4.4242424242424239</v>
      </c>
      <c r="Q15" s="78">
        <f>IFERROR((s_DL/(up_Rad_Spec!BB15*s_GSF_s*s_Fam*s_Foffset*acf!G15*s_ET_w*(1/24)*s_EF_w*(1/365)))*1,".")</f>
        <v>4.4242424242424239</v>
      </c>
      <c r="R15" s="78">
        <f>IFERROR((s_DL/(up_Rad_Spec!AY15*s_GSF_s*s_Fam*s_Foffset*acf!C15*s_ET_w*(1/24)*s_EF_w*(1/365)))*1,".")</f>
        <v>4.4242424242424239</v>
      </c>
    </row>
    <row r="16" spans="1:18">
      <c r="A16" s="82" t="s">
        <v>23</v>
      </c>
      <c r="B16" s="85" t="s">
        <v>8</v>
      </c>
      <c r="C16" s="78">
        <f>IFERROR((s_DL/(k_decay*up_Rad_Spec!V16*s_IFD_w*s_EF_w))*1,".")</f>
        <v>3.0499657036180126E-5</v>
      </c>
      <c r="D16" s="78">
        <f>IFERROR((s_DL/(k_decay*up_Rad_Spec!AN16*s_IRA_w*(1/s_PEFm_up)*s_SLF*s_ET_w*s_EF_w))*1,".")</f>
        <v>4.5893612106367911E-7</v>
      </c>
      <c r="E16" s="78">
        <f>IFERROR((s_DL/(k_decay*up_Rad_Spec!AN16*s_IRA_w*(1/s_PEF)*s_SLF*s_ET_w*s_EF_w))*1,".")</f>
        <v>3.8235142431006176E-4</v>
      </c>
      <c r="F16" s="78">
        <f>IFERROR((s_DL/(k_decay*up_Rad_Spec!AY16*s_GSF_s*s_Fam*s_Foffset*acf!C16*s_ET_w*(1/24)*s_EF_w*(1/365)))*1,".")</f>
        <v>4.5002625202596729</v>
      </c>
      <c r="G16" s="78">
        <f t="shared" si="2"/>
        <v>2.8246296644637599E-5</v>
      </c>
      <c r="H16" s="78">
        <f t="shared" si="3"/>
        <v>4.5213271858222713E-7</v>
      </c>
      <c r="I16" s="86">
        <f>IFERROR((s_DL/(up_Rad_Spec!AV16*s_GSF_s*s_Fam*s_Foffset*Fsurf!C16*s_EF_w*(1/365)*s_ET_w*(1/24)))*1,".")</f>
        <v>3.3209492759117447</v>
      </c>
      <c r="J16" s="78">
        <f>IFERROR((s_DL/(up_Rad_Spec!AZ16*s_GSF_s*s_Fam*s_Foffset*Fsurf!C16*s_EF_w*(1/365)*s_ET_w*(1/24)))*1,".")</f>
        <v>3.3209492759117447</v>
      </c>
      <c r="K16" s="78">
        <f>IFERROR((s_DL/(up_Rad_Spec!BA16*s_GSF_s*s_Fam*s_Foffset*Fsurf!C16*s_EF_w*(1/365)*s_ET_w*(1/24)))*1,".")</f>
        <v>3.3209492759117447</v>
      </c>
      <c r="L16" s="78">
        <f>IFERROR((s_DL/(up_Rad_Spec!BB16*s_GSF_s*s_Fam*s_Foffset*Fsurf!C16*s_EF_w*(1/365)*s_ET_w*(1/24)))*1,".")</f>
        <v>3.3209492759117447</v>
      </c>
      <c r="M16" s="78">
        <f>IFERROR((s_DL/(up_Rad_Spec!AY16*s_GSF_s*s_Fam*s_Foffset*Fsurf!C16*s_EF_w*(1/365)*s_ET_w*(1/24)))*1,".")</f>
        <v>3.3209492759117447</v>
      </c>
      <c r="N16" s="78">
        <f>IFERROR((s_DL/(up_Rad_Spec!AV16*s_GSF_s*s_Fam*s_Foffset*acf!D16*s_ET_w*(1/24)*s_EF_w*(1/365)))*1,".")</f>
        <v>4.2072041166380814</v>
      </c>
      <c r="O16" s="78">
        <f>IFERROR((s_DL/(up_Rad_Spec!AZ16*s_GSF_s*s_Fam*s_Foffset*acf!E16*s_ET_w*(1/24)*s_EF_w*(1/365)))*1,".")</f>
        <v>4.0870288248337037</v>
      </c>
      <c r="P16" s="78">
        <f>IFERROR((s_DL/(up_Rad_Spec!BA16*s_GSF_s*s_Fam*s_Foffset*acf!F16*s_ET_w*(1/24)*s_EF_w*(1/365)))*1,".")</f>
        <v>4.1943707538013602</v>
      </c>
      <c r="Q16" s="78">
        <f>IFERROR((s_DL/(up_Rad_Spec!BB16*s_GSF_s*s_Fam*s_Foffset*acf!G16*s_ET_w*(1/24)*s_EF_w*(1/365)))*1,".")</f>
        <v>4.2160427807486647</v>
      </c>
      <c r="R16" s="78">
        <f>IFERROR((s_DL/(up_Rad_Spec!AY16*s_GSF_s*s_Fam*s_Foffset*acf!C16*s_ET_w*(1/24)*s_EF_w*(1/365)))*1,".")</f>
        <v>3.9818181818181824</v>
      </c>
    </row>
    <row r="17" spans="1:18">
      <c r="A17" s="75" t="s">
        <v>24</v>
      </c>
      <c r="B17" s="85" t="s">
        <v>8</v>
      </c>
      <c r="C17" s="78">
        <f>IFERROR((s_DL/(k_decay*up_Rad_Spec!V17*s_IFD_w*s_EF_w))*1,".")</f>
        <v>3.0499657036180126E-5</v>
      </c>
      <c r="D17" s="78">
        <f>IFERROR((s_DL/(k_decay*up_Rad_Spec!AN17*s_IRA_w*(1/s_PEFm_up)*s_SLF*s_ET_w*s_EF_w))*1,".")</f>
        <v>4.5893612106367911E-7</v>
      </c>
      <c r="E17" s="78">
        <f>IFERROR((s_DL/(k_decay*up_Rad_Spec!AN17*s_IRA_w*(1/s_PEF)*s_SLF*s_ET_w*s_EF_w))*1,".")</f>
        <v>3.8235142431006176E-4</v>
      </c>
      <c r="F17" s="78">
        <f>IFERROR((s_DL/(k_decay*up_Rad_Spec!AY17*s_GSF_s*s_Fam*s_Foffset*acf!C17*s_ET_w*(1/24)*s_EF_w*(1/365)))*1,".")</f>
        <v>4.990945349571474</v>
      </c>
      <c r="G17" s="78">
        <f t="shared" si="2"/>
        <v>2.8246314074882824E-5</v>
      </c>
      <c r="H17" s="78">
        <f t="shared" si="3"/>
        <v>4.5213272304815884E-7</v>
      </c>
      <c r="I17" s="86">
        <f>IFERROR((s_DL/(up_Rad_Spec!AV17*s_GSF_s*s_Fam*s_Foffset*Fsurf!C17*s_EF_w*(1/365)*s_ET_w*(1/24)))*1,".")</f>
        <v>3.8360483447188645</v>
      </c>
      <c r="J17" s="78">
        <f>IFERROR((s_DL/(up_Rad_Spec!AZ17*s_GSF_s*s_Fam*s_Foffset*Fsurf!C17*s_EF_w*(1/365)*s_ET_w*(1/24)))*1,".")</f>
        <v>3.8360483447188645</v>
      </c>
      <c r="K17" s="78">
        <f>IFERROR((s_DL/(up_Rad_Spec!BA17*s_GSF_s*s_Fam*s_Foffset*Fsurf!C17*s_EF_w*(1/365)*s_ET_w*(1/24)))*1,".")</f>
        <v>3.8360483447188645</v>
      </c>
      <c r="L17" s="78">
        <f>IFERROR((s_DL/(up_Rad_Spec!BB17*s_GSF_s*s_Fam*s_Foffset*Fsurf!C17*s_EF_w*(1/365)*s_ET_w*(1/24)))*1,".")</f>
        <v>3.8360483447188645</v>
      </c>
      <c r="M17" s="78">
        <f>IFERROR((s_DL/(up_Rad_Spec!AY17*s_GSF_s*s_Fam*s_Foffset*Fsurf!C17*s_EF_w*(1/365)*s_ET_w*(1/24)))*1,".")</f>
        <v>3.8360483447188645</v>
      </c>
      <c r="N17" s="78">
        <f>IFERROR((s_DL/(up_Rad_Spec!AV17*s_GSF_s*s_Fam*s_Foffset*acf!D17*s_ET_w*(1/24)*s_EF_w*(1/365)))*1,".")</f>
        <v>4.3076033057851228</v>
      </c>
      <c r="O17" s="78">
        <f>IFERROR((s_DL/(up_Rad_Spec!AZ17*s_GSF_s*s_Fam*s_Foffset*acf!E17*s_ET_w*(1/24)*s_EF_w*(1/365)))*1,".")</f>
        <v>4.3019643672910011</v>
      </c>
      <c r="P17" s="78">
        <f>IFERROR((s_DL/(up_Rad_Spec!BA17*s_GSF_s*s_Fam*s_Foffset*acf!F17*s_ET_w*(1/24)*s_EF_w*(1/365)))*1,".")</f>
        <v>4.2829640947288006</v>
      </c>
      <c r="Q17" s="78">
        <f>IFERROR((s_DL/(up_Rad_Spec!BB17*s_GSF_s*s_Fam*s_Foffset*acf!G17*s_ET_w*(1/24)*s_EF_w*(1/365)))*1,".")</f>
        <v>4.5290822921154659</v>
      </c>
      <c r="R17" s="78">
        <f>IFERROR((s_DL/(up_Rad_Spec!AY17*s_GSF_s*s_Fam*s_Foffset*acf!C17*s_ET_w*(1/24)*s_EF_w*(1/365)))*1,".")</f>
        <v>4.4159728122344939</v>
      </c>
    </row>
    <row r="18" spans="1:18">
      <c r="A18" s="75" t="s">
        <v>25</v>
      </c>
      <c r="B18" s="85" t="s">
        <v>8</v>
      </c>
      <c r="C18" s="78">
        <f>IFERROR((s_DL/(k_decay*up_Rad_Spec!V18*s_IFD_w*s_EF_w))*1,".")</f>
        <v>3.0499657036180126E-5</v>
      </c>
      <c r="D18" s="78">
        <f>IFERROR((s_DL/(k_decay*up_Rad_Spec!AN18*s_IRA_w*(1/s_PEFm_up)*s_SLF*s_ET_w*s_EF_w))*1,".")</f>
        <v>4.5893612106367911E-7</v>
      </c>
      <c r="E18" s="78">
        <f>IFERROR((s_DL/(k_decay*up_Rad_Spec!AN18*s_IRA_w*(1/s_PEF)*s_SLF*s_ET_w*s_EF_w))*1,".")</f>
        <v>3.8235142431006176E-4</v>
      </c>
      <c r="F18" s="78">
        <f>IFERROR((s_DL/(k_decay*up_Rad_Spec!AY18*s_GSF_s*s_Fam*s_Foffset*acf!C18*s_ET_w*(1/24)*s_EF_w*(1/365)))*1,".")</f>
        <v>5.1060670902946272</v>
      </c>
      <c r="G18" s="78">
        <f t="shared" si="2"/>
        <v>2.8246317679105702E-5</v>
      </c>
      <c r="H18" s="78">
        <f t="shared" si="3"/>
        <v>4.521327239716227E-7</v>
      </c>
      <c r="I18" s="86">
        <f>IFERROR((s_DL/(up_Rad_Spec!AV18*s_GSF_s*s_Fam*s_Foffset*Fsurf!C18*s_EF_w*(1/365)*s_ET_w*(1/24)))*1,".")</f>
        <v>4.0965207631874314</v>
      </c>
      <c r="J18" s="78">
        <f>IFERROR((s_DL/(up_Rad_Spec!AZ18*s_GSF_s*s_Fam*s_Foffset*Fsurf!C18*s_EF_w*(1/365)*s_ET_w*(1/24)))*1,".")</f>
        <v>4.0965207631874314</v>
      </c>
      <c r="K18" s="78">
        <f>IFERROR((s_DL/(up_Rad_Spec!BA18*s_GSF_s*s_Fam*s_Foffset*Fsurf!C18*s_EF_w*(1/365)*s_ET_w*(1/24)))*1,".")</f>
        <v>4.0965207631874314</v>
      </c>
      <c r="L18" s="78">
        <f>IFERROR((s_DL/(up_Rad_Spec!BB18*s_GSF_s*s_Fam*s_Foffset*Fsurf!C18*s_EF_w*(1/365)*s_ET_w*(1/24)))*1,".")</f>
        <v>4.0965207631874314</v>
      </c>
      <c r="M18" s="78">
        <f>IFERROR((s_DL/(up_Rad_Spec!AY18*s_GSF_s*s_Fam*s_Foffset*Fsurf!C18*s_EF_w*(1/365)*s_ET_w*(1/24)))*1,".")</f>
        <v>4.0965207631874314</v>
      </c>
      <c r="N18" s="78">
        <f>IFERROR((s_DL/(up_Rad_Spec!AV18*s_GSF_s*s_Fam*s_Foffset*acf!D18*s_ET_w*(1/24)*s_EF_w*(1/365)))*1,".")</f>
        <v>4.253518716577541</v>
      </c>
      <c r="O18" s="78">
        <f>IFERROR((s_DL/(up_Rad_Spec!AZ18*s_GSF_s*s_Fam*s_Foffset*acf!E18*s_ET_w*(1/24)*s_EF_w*(1/365)))*1,".")</f>
        <v>4.2525366984290507</v>
      </c>
      <c r="P18" s="78">
        <f>IFERROR((s_DL/(up_Rad_Spec!BA18*s_GSF_s*s_Fam*s_Foffset*acf!F18*s_ET_w*(1/24)*s_EF_w*(1/365)))*1,".")</f>
        <v>4.2809218950064043</v>
      </c>
      <c r="Q18" s="78">
        <f>IFERROR((s_DL/(up_Rad_Spec!BB18*s_GSF_s*s_Fam*s_Foffset*acf!G18*s_ET_w*(1/24)*s_EF_w*(1/365)))*1,".")</f>
        <v>4.2150627615062772</v>
      </c>
      <c r="R18" s="78">
        <f>IFERROR((s_DL/(up_Rad_Spec!AY18*s_GSF_s*s_Fam*s_Foffset*acf!C18*s_ET_w*(1/24)*s_EF_w*(1/365)))*1,".")</f>
        <v>4.517832167832168</v>
      </c>
    </row>
    <row r="19" spans="1:18">
      <c r="A19" s="75" t="s">
        <v>26</v>
      </c>
      <c r="B19" s="76" t="s">
        <v>8</v>
      </c>
      <c r="C19" s="78">
        <f>IFERROR((s_DL/(k_decay*up_Rad_Spec!V19*s_IFD_w*s_EF_w))*1,".")</f>
        <v>3.0499657036180126E-5</v>
      </c>
      <c r="D19" s="78">
        <f>IFERROR((s_DL/(k_decay*up_Rad_Spec!AN19*s_IRA_w*(1/s_PEFm_up)*s_SLF*s_ET_w*s_EF_w))*1,".")</f>
        <v>4.5893612106367911E-7</v>
      </c>
      <c r="E19" s="78">
        <f>IFERROR((s_DL/(k_decay*up_Rad_Spec!AN19*s_IRA_w*(1/s_PEF)*s_SLF*s_ET_w*s_EF_w))*1,".")</f>
        <v>3.8235142431006176E-4</v>
      </c>
      <c r="F19" s="78">
        <f>IFERROR((s_DL/(k_decay*up_Rad_Spec!AY19*s_GSF_s*s_Fam*s_Foffset*acf!C19*s_ET_w*(1/24)*s_EF_w*(1/365)))*1,".")</f>
        <v>5.114442268682212</v>
      </c>
      <c r="G19" s="78">
        <f t="shared" si="2"/>
        <v>2.8246317934983706E-5</v>
      </c>
      <c r="H19" s="78">
        <f t="shared" si="3"/>
        <v>4.5213272403718299E-7</v>
      </c>
      <c r="I19" s="86" t="str">
        <f>IFERROR((s_DL/(up_Rad_Spec!AV19*s_GSF_s*s_Fam*s_Foffset*Fsurf!C19*s_EF_w*(1/365)*s_ET_w*(1/24)))*1,".")</f>
        <v>.</v>
      </c>
      <c r="J19" s="78" t="str">
        <f>IFERROR((s_DL/(up_Rad_Spec!AZ19*s_GSF_s*s_Fam*s_Foffset*Fsurf!C19*s_EF_w*(1/365)*s_ET_w*(1/24)))*1,".")</f>
        <v>.</v>
      </c>
      <c r="K19" s="78" t="str">
        <f>IFERROR((s_DL/(up_Rad_Spec!BA19*s_GSF_s*s_Fam*s_Foffset*Fsurf!C19*s_EF_w*(1/365)*s_ET_w*(1/24)))*1,".")</f>
        <v>.</v>
      </c>
      <c r="L19" s="78" t="str">
        <f>IFERROR((s_DL/(up_Rad_Spec!BB19*s_GSF_s*s_Fam*s_Foffset*Fsurf!C19*s_EF_w*(1/365)*s_ET_w*(1/24)))*1,".")</f>
        <v>.</v>
      </c>
      <c r="M19" s="78" t="str">
        <f>IFERROR((s_DL/(up_Rad_Spec!AY19*s_GSF_s*s_Fam*s_Foffset*Fsurf!C19*s_EF_w*(1/365)*s_ET_w*(1/24)))*1,".")</f>
        <v>.</v>
      </c>
      <c r="N19" s="78">
        <f>IFERROR((s_DL/(up_Rad_Spec!AV19*s_GSF_s*s_Fam*s_Foffset*acf!D19*s_ET_w*(1/24)*s_EF_w*(1/365)))*1,".")</f>
        <v>4.2488913525498901</v>
      </c>
      <c r="O19" s="78">
        <f>IFERROR((s_DL/(up_Rad_Spec!AZ19*s_GSF_s*s_Fam*s_Foffset*acf!E19*s_ET_w*(1/24)*s_EF_w*(1/365)))*1,".")</f>
        <v>4.2589410589410592</v>
      </c>
      <c r="P19" s="78">
        <f>IFERROR((s_DL/(up_Rad_Spec!BA19*s_GSF_s*s_Fam*s_Foffset*acf!F19*s_ET_w*(1/24)*s_EF_w*(1/365)))*1,".")</f>
        <v>4.2714049586776879</v>
      </c>
      <c r="Q19" s="78">
        <f>IFERROR((s_DL/(up_Rad_Spec!BB19*s_GSF_s*s_Fam*s_Foffset*acf!G19*s_ET_w*(1/24)*s_EF_w*(1/365)))*1,".")</f>
        <v>4.1970515970515958</v>
      </c>
      <c r="R19" s="78">
        <f>IFERROR((s_DL/(up_Rad_Spec!AY19*s_GSF_s*s_Fam*s_Foffset*acf!C19*s_ET_w*(1/24)*s_EF_w*(1/365)))*1,".")</f>
        <v>4.5252424994360512</v>
      </c>
    </row>
    <row r="20" spans="1:18">
      <c r="A20" s="75" t="s">
        <v>27</v>
      </c>
      <c r="B20" s="85" t="s">
        <v>8</v>
      </c>
      <c r="C20" s="78">
        <f>IFERROR((s_DL/(k_decay*up_Rad_Spec!V20*s_IFD_w*s_EF_w))*1,".")</f>
        <v>3.0499657036180126E-5</v>
      </c>
      <c r="D20" s="78">
        <f>IFERROR((s_DL/(k_decay*up_Rad_Spec!AN20*s_IRA_w*(1/s_PEFm_up)*s_SLF*s_ET_w*s_EF_w))*1,".")</f>
        <v>4.5893612106367911E-7</v>
      </c>
      <c r="E20" s="78">
        <f>IFERROR((s_DL/(k_decay*up_Rad_Spec!AN20*s_IRA_w*(1/s_PEF)*s_SLF*s_ET_w*s_EF_w))*1,".")</f>
        <v>3.8235142431006176E-4</v>
      </c>
      <c r="F20" s="78">
        <f>IFERROR((s_DL/(k_decay*up_Rad_Spec!AY20*s_GSF_s*s_Fam*s_Foffset*acf!C20*s_ET_w*(1/24)*s_EF_w*(1/365)))*1,".")</f>
        <v>5.1185418304755297</v>
      </c>
      <c r="G20" s="78">
        <f t="shared" si="2"/>
        <v>2.8246318059928042E-5</v>
      </c>
      <c r="H20" s="78">
        <f t="shared" si="3"/>
        <v>4.5213272406919586E-7</v>
      </c>
      <c r="I20" s="86">
        <f>IFERROR((s_DL/(up_Rad_Spec!AV20*s_GSF_s*s_Fam*s_Foffset*Fsurf!C20*s_EF_w*(1/365)*s_ET_w*(1/24)))*1,".")</f>
        <v>4.0965207631874314</v>
      </c>
      <c r="J20" s="78">
        <f>IFERROR((s_DL/(up_Rad_Spec!AZ20*s_GSF_s*s_Fam*s_Foffset*Fsurf!C20*s_EF_w*(1/365)*s_ET_w*(1/24)))*1,".")</f>
        <v>4.0965207631874314</v>
      </c>
      <c r="K20" s="78">
        <f>IFERROR((s_DL/(up_Rad_Spec!BA20*s_GSF_s*s_Fam*s_Foffset*Fsurf!C20*s_EF_w*(1/365)*s_ET_w*(1/24)))*1,".")</f>
        <v>4.0965207631874314</v>
      </c>
      <c r="L20" s="78">
        <f>IFERROR((s_DL/(up_Rad_Spec!BB20*s_GSF_s*s_Fam*s_Foffset*Fsurf!C20*s_EF_w*(1/365)*s_ET_w*(1/24)))*1,".")</f>
        <v>4.0965207631874314</v>
      </c>
      <c r="M20" s="78">
        <f>IFERROR((s_DL/(up_Rad_Spec!AY20*s_GSF_s*s_Fam*s_Foffset*Fsurf!C20*s_EF_w*(1/365)*s_ET_w*(1/24)))*1,".")</f>
        <v>4.0965207631874314</v>
      </c>
      <c r="N20" s="78">
        <f>IFERROR((s_DL/(up_Rad_Spec!AV20*s_GSF_s*s_Fam*s_Foffset*acf!D20*s_ET_w*(1/24)*s_EF_w*(1/365)))*1,".")</f>
        <v>4.2678051230537406</v>
      </c>
      <c r="O20" s="78">
        <f>IFERROR((s_DL/(up_Rad_Spec!AZ20*s_GSF_s*s_Fam*s_Foffset*acf!E20*s_ET_w*(1/24)*s_EF_w*(1/365)))*1,".")</f>
        <v>4.2525554047942116</v>
      </c>
      <c r="P20" s="78">
        <f>IFERROR((s_DL/(up_Rad_Spec!BA20*s_GSF_s*s_Fam*s_Foffset*acf!F20*s_ET_w*(1/24)*s_EF_w*(1/365)))*1,".")</f>
        <v>4.2771728271728282</v>
      </c>
      <c r="Q20" s="78">
        <f>IFERROR((s_DL/(up_Rad_Spec!BB20*s_GSF_s*s_Fam*s_Foffset*acf!G20*s_ET_w*(1/24)*s_EF_w*(1/365)))*1,".")</f>
        <v>4.2160427807486647</v>
      </c>
      <c r="R20" s="78">
        <f>IFERROR((s_DL/(up_Rad_Spec!AY20*s_GSF_s*s_Fam*s_Foffset*acf!C20*s_ET_w*(1/24)*s_EF_w*(1/365)))*1,".")</f>
        <v>4.5288697788697796</v>
      </c>
    </row>
    <row r="21" spans="1:18">
      <c r="A21" s="75" t="s">
        <v>28</v>
      </c>
      <c r="B21" s="85" t="s">
        <v>8</v>
      </c>
      <c r="C21" s="78">
        <f>IFERROR((s_DL/(k_decay*up_Rad_Spec!V21*s_IFD_w*s_EF_w))*1,".")</f>
        <v>3.0499657036180126E-5</v>
      </c>
      <c r="D21" s="78">
        <f>IFERROR((s_DL/(k_decay*up_Rad_Spec!AN21*s_IRA_w*(1/s_PEFm_up)*s_SLF*s_ET_w*s_EF_w))*1,".")</f>
        <v>4.5893612106367911E-7</v>
      </c>
      <c r="E21" s="78">
        <f>IFERROR((s_DL/(k_decay*up_Rad_Spec!AN21*s_IRA_w*(1/s_PEF)*s_SLF*s_ET_w*s_EF_w))*1,".")</f>
        <v>3.8235142431006176E-4</v>
      </c>
      <c r="F21" s="78">
        <f>IFERROR((s_DL/(k_decay*up_Rad_Spec!AY21*s_GSF_s*s_Fam*s_Foffset*acf!C21*s_ET_w*(1/24)*s_EF_w*(1/365)))*1,".")</f>
        <v>5.0002916891774145</v>
      </c>
      <c r="G21" s="78">
        <f t="shared" si="2"/>
        <v>2.8246314373687212E-5</v>
      </c>
      <c r="H21" s="78">
        <f t="shared" si="3"/>
        <v>4.5213272312471765E-7</v>
      </c>
      <c r="I21" s="86">
        <f>IFERROR((s_DL/(up_Rad_Spec!AV21*s_GSF_s*s_Fam*s_Foffset*Fsurf!C21*s_EF_w*(1/365)*s_ET_w*(1/24)))*1,".")</f>
        <v>4.1049671977507032</v>
      </c>
      <c r="J21" s="78">
        <f>IFERROR((s_DL/(up_Rad_Spec!AZ21*s_GSF_s*s_Fam*s_Foffset*Fsurf!C21*s_EF_w*(1/365)*s_ET_w*(1/24)))*1,".")</f>
        <v>4.1049671977507032</v>
      </c>
      <c r="K21" s="78">
        <f>IFERROR((s_DL/(up_Rad_Spec!BA21*s_GSF_s*s_Fam*s_Foffset*Fsurf!C21*s_EF_w*(1/365)*s_ET_w*(1/24)))*1,".")</f>
        <v>4.1049671977507032</v>
      </c>
      <c r="L21" s="78">
        <f>IFERROR((s_DL/(up_Rad_Spec!BB21*s_GSF_s*s_Fam*s_Foffset*Fsurf!C21*s_EF_w*(1/365)*s_ET_w*(1/24)))*1,".")</f>
        <v>4.1049671977507032</v>
      </c>
      <c r="M21" s="78">
        <f>IFERROR((s_DL/(up_Rad_Spec!AY21*s_GSF_s*s_Fam*s_Foffset*Fsurf!C21*s_EF_w*(1/365)*s_ET_w*(1/24)))*1,".")</f>
        <v>4.1049671977507032</v>
      </c>
      <c r="N21" s="78">
        <f>IFERROR((s_DL/(up_Rad_Spec!AV21*s_GSF_s*s_Fam*s_Foffset*acf!D21*s_ET_w*(1/24)*s_EF_w*(1/365)))*1,".")</f>
        <v>4.4242424242424239</v>
      </c>
      <c r="O21" s="78">
        <f>IFERROR((s_DL/(up_Rad_Spec!AZ21*s_GSF_s*s_Fam*s_Foffset*acf!E21*s_ET_w*(1/24)*s_EF_w*(1/365)))*1,".")</f>
        <v>4.4242424242424239</v>
      </c>
      <c r="P21" s="78">
        <f>IFERROR((s_DL/(up_Rad_Spec!BA21*s_GSF_s*s_Fam*s_Foffset*acf!F21*s_ET_w*(1/24)*s_EF_w*(1/365)))*1,".")</f>
        <v>4.4242424242424239</v>
      </c>
      <c r="Q21" s="78">
        <f>IFERROR((s_DL/(up_Rad_Spec!BB21*s_GSF_s*s_Fam*s_Foffset*acf!G21*s_ET_w*(1/24)*s_EF_w*(1/365)))*1,".")</f>
        <v>4.4242424242424239</v>
      </c>
      <c r="R21" s="78">
        <f>IFERROR((s_DL/(up_Rad_Spec!AY21*s_GSF_s*s_Fam*s_Foffset*acf!C21*s_ET_w*(1/24)*s_EF_w*(1/365)))*1,".")</f>
        <v>4.4242424242424239</v>
      </c>
    </row>
    <row r="22" spans="1:18">
      <c r="A22" s="75" t="s">
        <v>29</v>
      </c>
      <c r="B22" s="76" t="s">
        <v>8</v>
      </c>
      <c r="C22" s="78">
        <f>IFERROR((s_DL/(k_decay*up_Rad_Spec!V22*s_IFD_w*s_EF_w))*1,".")</f>
        <v>3.0499657036180126E-5</v>
      </c>
      <c r="D22" s="78">
        <f>IFERROR((s_DL/(k_decay*up_Rad_Spec!AN22*s_IRA_w*(1/s_PEFm_up)*s_SLF*s_ET_w*s_EF_w))*1,".")</f>
        <v>4.5893612106367911E-7</v>
      </c>
      <c r="E22" s="78">
        <f>IFERROR((s_DL/(k_decay*up_Rad_Spec!AN22*s_IRA_w*(1/s_PEF)*s_SLF*s_ET_w*s_EF_w))*1,".")</f>
        <v>3.8235142431006176E-4</v>
      </c>
      <c r="F22" s="78">
        <f>IFERROR((s_DL/(k_decay*up_Rad_Spec!AY22*s_GSF_s*s_Fam*s_Foffset*acf!C22*s_ET_w*(1/24)*s_EF_w*(1/365)))*1,".")</f>
        <v>4.5573081015024011</v>
      </c>
      <c r="G22" s="78">
        <f t="shared" si="2"/>
        <v>2.8246298863849826E-5</v>
      </c>
      <c r="H22" s="78">
        <f t="shared" si="3"/>
        <v>4.5213271915082812E-7</v>
      </c>
      <c r="I22" s="86">
        <f>IFERROR((s_DL/(up_Rad_Spec!AV22*s_GSF_s*s_Fam*s_Foffset*Fsurf!C22*s_EF_w*(1/365)*s_ET_w*(1/24)))*1,".")</f>
        <v>3.4032634032634035</v>
      </c>
      <c r="J22" s="78">
        <f>IFERROR((s_DL/(up_Rad_Spec!AZ22*s_GSF_s*s_Fam*s_Foffset*Fsurf!C22*s_EF_w*(1/365)*s_ET_w*(1/24)))*1,".")</f>
        <v>3.4032634032634035</v>
      </c>
      <c r="K22" s="78">
        <f>IFERROR((s_DL/(up_Rad_Spec!BA22*s_GSF_s*s_Fam*s_Foffset*Fsurf!C22*s_EF_w*(1/365)*s_ET_w*(1/24)))*1,".")</f>
        <v>3.4032634032634035</v>
      </c>
      <c r="L22" s="78">
        <f>IFERROR((s_DL/(up_Rad_Spec!BB22*s_GSF_s*s_Fam*s_Foffset*Fsurf!C22*s_EF_w*(1/365)*s_ET_w*(1/24)))*1,".")</f>
        <v>3.4032634032634035</v>
      </c>
      <c r="M22" s="78">
        <f>IFERROR((s_DL/(up_Rad_Spec!AY22*s_GSF_s*s_Fam*s_Foffset*Fsurf!C22*s_EF_w*(1/365)*s_ET_w*(1/24)))*1,".")</f>
        <v>3.4032634032634035</v>
      </c>
      <c r="N22" s="78">
        <f>IFERROR((s_DL/(up_Rad_Spec!AV22*s_GSF_s*s_Fam*s_Foffset*acf!D22*s_ET_w*(1/24)*s_EF_w*(1/365)))*1,".")</f>
        <v>4.5855131964809406</v>
      </c>
      <c r="O22" s="78">
        <f>IFERROR((s_DL/(up_Rad_Spec!AZ22*s_GSF_s*s_Fam*s_Foffset*acf!E22*s_ET_w*(1/24)*s_EF_w*(1/365)))*1,".")</f>
        <v>4.0267259056732785</v>
      </c>
      <c r="P22" s="78">
        <f>IFERROR((s_DL/(up_Rad_Spec!BA22*s_GSF_s*s_Fam*s_Foffset*acf!F22*s_ET_w*(1/24)*s_EF_w*(1/365)))*1,".")</f>
        <v>4.1696397941680949</v>
      </c>
      <c r="Q22" s="78">
        <f>IFERROR((s_DL/(up_Rad_Spec!BB22*s_GSF_s*s_Fam*s_Foffset*acf!G22*s_ET_w*(1/24)*s_EF_w*(1/365)))*1,".")</f>
        <v>4.1580965909090883</v>
      </c>
      <c r="R22" s="78">
        <f>IFERROR((s_DL/(up_Rad_Spec!AY22*s_GSF_s*s_Fam*s_Foffset*acf!C22*s_ET_w*(1/24)*s_EF_w*(1/365)))*1,".")</f>
        <v>4.0322919334186951</v>
      </c>
    </row>
    <row r="23" spans="1:18">
      <c r="A23" s="82" t="s">
        <v>30</v>
      </c>
      <c r="B23" s="85" t="s">
        <v>10</v>
      </c>
      <c r="C23" s="78">
        <f>IFERROR((s_DL/(k_decay*up_Rad_Spec!V23*s_IFD_w*s_EF_w))*1,".")</f>
        <v>3.0499657036180126E-5</v>
      </c>
      <c r="D23" s="78">
        <f>IFERROR((s_DL/(k_decay*up_Rad_Spec!AN23*s_IRA_w*(1/s_PEFm_up)*s_SLF*s_ET_w*s_EF_w))*1,".")</f>
        <v>4.5893612106367911E-7</v>
      </c>
      <c r="E23" s="78">
        <f>IFERROR((s_DL/(k_decay*up_Rad_Spec!AN23*s_IRA_w*(1/s_PEF)*s_SLF*s_ET_w*s_EF_w))*1,".")</f>
        <v>3.8235142431006176E-4</v>
      </c>
      <c r="F23" s="78">
        <f>IFERROR((s_DL/(k_decay*up_Rad_Spec!AY23*s_GSF_s*s_Fam*s_Foffset*acf!C23*s_ET_w*(1/24)*s_EF_w*(1/365)))*1,".")</f>
        <v>4.8497974732895495</v>
      </c>
      <c r="G23" s="78">
        <f t="shared" si="2"/>
        <v>2.8246309422328773E-5</v>
      </c>
      <c r="H23" s="78">
        <f t="shared" si="3"/>
        <v>4.5213272185609417E-7</v>
      </c>
      <c r="I23" s="86">
        <f>IFERROR((s_DL/(up_Rad_Spec!AV23*s_GSF_s*s_Fam*s_Foffset*Fsurf!C23*s_EF_w*(1/365)*s_ET_w*(1/24)))*1,".")</f>
        <v>3.669878508588186</v>
      </c>
      <c r="J23" s="78">
        <f>IFERROR((s_DL/(up_Rad_Spec!AZ23*s_GSF_s*s_Fam*s_Foffset*Fsurf!C23*s_EF_w*(1/365)*s_ET_w*(1/24)))*1,".")</f>
        <v>3.669878508588186</v>
      </c>
      <c r="K23" s="78">
        <f>IFERROR((s_DL/(up_Rad_Spec!BA23*s_GSF_s*s_Fam*s_Foffset*Fsurf!C23*s_EF_w*(1/365)*s_ET_w*(1/24)))*1,".")</f>
        <v>3.669878508588186</v>
      </c>
      <c r="L23" s="78">
        <f>IFERROR((s_DL/(up_Rad_Spec!BB23*s_GSF_s*s_Fam*s_Foffset*Fsurf!C23*s_EF_w*(1/365)*s_ET_w*(1/24)))*1,".")</f>
        <v>3.669878508588186</v>
      </c>
      <c r="M23" s="78">
        <f>IFERROR((s_DL/(up_Rad_Spec!AY23*s_GSF_s*s_Fam*s_Foffset*Fsurf!C23*s_EF_w*(1/365)*s_ET_w*(1/24)))*1,".")</f>
        <v>3.669878508588186</v>
      </c>
      <c r="N23" s="78">
        <f>IFERROR((s_DL/(up_Rad_Spec!AV23*s_GSF_s*s_Fam*s_Foffset*acf!D23*s_ET_w*(1/24)*s_EF_w*(1/365)))*1,".")</f>
        <v>4.8130394857667564</v>
      </c>
      <c r="O23" s="78">
        <f>IFERROR((s_DL/(up_Rad_Spec!AZ23*s_GSF_s*s_Fam*s_Foffset*acf!E23*s_ET_w*(1/24)*s_EF_w*(1/365)))*1,".")</f>
        <v>4.5173040752351135</v>
      </c>
      <c r="P23" s="78">
        <f>IFERROR((s_DL/(up_Rad_Spec!BA23*s_GSF_s*s_Fam*s_Foffset*acf!F23*s_ET_w*(1/24)*s_EF_w*(1/365)))*1,".")</f>
        <v>4.4610054701745225</v>
      </c>
      <c r="Q23" s="78">
        <f>IFERROR((s_DL/(up_Rad_Spec!BB23*s_GSF_s*s_Fam*s_Foffset*acf!G23*s_ET_w*(1/24)*s_EF_w*(1/365)))*1,".")</f>
        <v>4.5068931068931075</v>
      </c>
      <c r="R23" s="78">
        <f>IFERROR((s_DL/(up_Rad_Spec!AY23*s_GSF_s*s_Fam*s_Foffset*acf!C23*s_ET_w*(1/24)*s_EF_w*(1/365)))*1,".")</f>
        <v>4.29108561341571</v>
      </c>
    </row>
    <row r="24" spans="1:18">
      <c r="A24" s="75" t="s">
        <v>31</v>
      </c>
      <c r="B24" s="85" t="s">
        <v>8</v>
      </c>
      <c r="C24" s="78">
        <f>IFERROR((s_DL/(k_decay*up_Rad_Spec!V24*s_IFD_w*s_EF_w))*1,".")</f>
        <v>3.0499657036180126E-5</v>
      </c>
      <c r="D24" s="78">
        <f>IFERROR((s_DL/(k_decay*up_Rad_Spec!AN24*s_IRA_w*(1/s_PEFm_up)*s_SLF*s_ET_w*s_EF_w))*1,".")</f>
        <v>4.5893612106367911E-7</v>
      </c>
      <c r="E24" s="78">
        <f>IFERROR((s_DL/(k_decay*up_Rad_Spec!AN24*s_IRA_w*(1/s_PEF)*s_SLF*s_ET_w*s_EF_w))*1,".")</f>
        <v>3.8235142431006176E-4</v>
      </c>
      <c r="F24" s="78">
        <f>IFERROR((s_DL/(k_decay*up_Rad_Spec!AY24*s_GSF_s*s_Fam*s_Foffset*acf!C24*s_ET_w*(1/24)*s_EF_w*(1/365)))*1,".")</f>
        <v>5.0788677014359136</v>
      </c>
      <c r="G24" s="78">
        <f t="shared" si="2"/>
        <v>2.8246316842290821E-5</v>
      </c>
      <c r="H24" s="78">
        <f t="shared" si="3"/>
        <v>4.5213272375721632E-7</v>
      </c>
      <c r="I24" s="86">
        <f>IFERROR((s_DL/(up_Rad_Spec!AV24*s_GSF_s*s_Fam*s_Foffset*Fsurf!C24*s_EF_w*(1/365)*s_ET_w*(1/24)))*1,".")</f>
        <v>4.0261053405643903</v>
      </c>
      <c r="J24" s="78">
        <f>IFERROR((s_DL/(up_Rad_Spec!AZ24*s_GSF_s*s_Fam*s_Foffset*Fsurf!C24*s_EF_w*(1/365)*s_ET_w*(1/24)))*1,".")</f>
        <v>4.0261053405643903</v>
      </c>
      <c r="K24" s="78">
        <f>IFERROR((s_DL/(up_Rad_Spec!BA24*s_GSF_s*s_Fam*s_Foffset*Fsurf!C24*s_EF_w*(1/365)*s_ET_w*(1/24)))*1,".")</f>
        <v>4.0261053405643903</v>
      </c>
      <c r="L24" s="78">
        <f>IFERROR((s_DL/(up_Rad_Spec!BB24*s_GSF_s*s_Fam*s_Foffset*Fsurf!C24*s_EF_w*(1/365)*s_ET_w*(1/24)))*1,".")</f>
        <v>4.0261053405643903</v>
      </c>
      <c r="M24" s="78">
        <f>IFERROR((s_DL/(up_Rad_Spec!AY24*s_GSF_s*s_Fam*s_Foffset*Fsurf!C24*s_EF_w*(1/365)*s_ET_w*(1/24)))*1,".")</f>
        <v>4.0261053405643903</v>
      </c>
      <c r="N24" s="78">
        <f>IFERROR((s_DL/(up_Rad_Spec!AV24*s_GSF_s*s_Fam*s_Foffset*acf!D24*s_ET_w*(1/24)*s_EF_w*(1/365)))*1,".")</f>
        <v>4.3592994161801508</v>
      </c>
      <c r="O24" s="78">
        <f>IFERROR((s_DL/(up_Rad_Spec!AZ24*s_GSF_s*s_Fam*s_Foffset*acf!E24*s_ET_w*(1/24)*s_EF_w*(1/365)))*1,".")</f>
        <v>4.2637168141592934</v>
      </c>
      <c r="P24" s="78">
        <f>IFERROR((s_DL/(up_Rad_Spec!BA24*s_GSF_s*s_Fam*s_Foffset*acf!F24*s_ET_w*(1/24)*s_EF_w*(1/365)))*1,".")</f>
        <v>4.33212476672887</v>
      </c>
      <c r="Q24" s="78">
        <f>IFERROR((s_DL/(up_Rad_Spec!BB24*s_GSF_s*s_Fam*s_Foffset*acf!G24*s_ET_w*(1/24)*s_EF_w*(1/365)))*1,".")</f>
        <v>4.1694431223227042</v>
      </c>
      <c r="R24" s="78">
        <f>IFERROR((s_DL/(up_Rad_Spec!AY24*s_GSF_s*s_Fam*s_Foffset*acf!C24*s_ET_w*(1/24)*s_EF_w*(1/365)))*1,".")</f>
        <v>4.4937662337662312</v>
      </c>
    </row>
    <row r="25" spans="1:18">
      <c r="A25" s="82" t="s">
        <v>32</v>
      </c>
      <c r="B25" s="85" t="s">
        <v>10</v>
      </c>
      <c r="C25" s="78">
        <f>IFERROR((s_DL/(k_decay*up_Rad_Spec!V25*s_IFD_w*s_EF_w))*1,".")</f>
        <v>3.0499657036180126E-5</v>
      </c>
      <c r="D25" s="78">
        <f>IFERROR((s_DL/(k_decay*up_Rad_Spec!AN25*s_IRA_w*(1/s_PEFm_up)*s_SLF*s_ET_w*s_EF_w))*1,".")</f>
        <v>4.5893612106367911E-7</v>
      </c>
      <c r="E25" s="78">
        <f>IFERROR((s_DL/(k_decay*up_Rad_Spec!AN25*s_IRA_w*(1/s_PEF)*s_SLF*s_ET_w*s_EF_w))*1,".")</f>
        <v>3.8235142431006176E-4</v>
      </c>
      <c r="F25" s="78">
        <f>IFERROR((s_DL/(k_decay*up_Rad_Spec!AY25*s_GSF_s*s_Fam*s_Foffset*acf!C25*s_ET_w*(1/24)*s_EF_w*(1/365)))*1,".")</f>
        <v>5.106462266139399</v>
      </c>
      <c r="G25" s="78">
        <f t="shared" si="2"/>
        <v>2.8246317691197964E-5</v>
      </c>
      <c r="H25" s="78">
        <f t="shared" si="3"/>
        <v>4.5213272397472093E-7</v>
      </c>
      <c r="I25" s="86">
        <f>IFERROR((s_DL/(up_Rad_Spec!AV25*s_GSF_s*s_Fam*s_Foffset*Fsurf!C25*s_EF_w*(1/365)*s_ET_w*(1/24)))*1,".")</f>
        <v>3.9858039858039858</v>
      </c>
      <c r="J25" s="78">
        <f>IFERROR((s_DL/(up_Rad_Spec!AZ25*s_GSF_s*s_Fam*s_Foffset*Fsurf!C25*s_EF_w*(1/365)*s_ET_w*(1/24)))*1,".")</f>
        <v>3.9858039858039858</v>
      </c>
      <c r="K25" s="78">
        <f>IFERROR((s_DL/(up_Rad_Spec!BA25*s_GSF_s*s_Fam*s_Foffset*Fsurf!C25*s_EF_w*(1/365)*s_ET_w*(1/24)))*1,".")</f>
        <v>3.9858039858039858</v>
      </c>
      <c r="L25" s="78">
        <f>IFERROR((s_DL/(up_Rad_Spec!BB25*s_GSF_s*s_Fam*s_Foffset*Fsurf!C25*s_EF_w*(1/365)*s_ET_w*(1/24)))*1,".")</f>
        <v>3.9858039858039858</v>
      </c>
      <c r="M25" s="78">
        <f>IFERROR((s_DL/(up_Rad_Spec!AY25*s_GSF_s*s_Fam*s_Foffset*Fsurf!C25*s_EF_w*(1/365)*s_ET_w*(1/24)))*1,".")</f>
        <v>3.9858039858039858</v>
      </c>
      <c r="N25" s="78">
        <f>IFERROR((s_DL/(up_Rad_Spec!AV25*s_GSF_s*s_Fam*s_Foffset*acf!D25*s_ET_w*(1/24)*s_EF_w*(1/365)))*1,".")</f>
        <v>4.2216867469879524</v>
      </c>
      <c r="O25" s="78">
        <f>IFERROR((s_DL/(up_Rad_Spec!AZ25*s_GSF_s*s_Fam*s_Foffset*acf!E25*s_ET_w*(1/24)*s_EF_w*(1/365)))*1,".")</f>
        <v>4.2382742681047754</v>
      </c>
      <c r="P25" s="78">
        <f>IFERROR((s_DL/(up_Rad_Spec!BA25*s_GSF_s*s_Fam*s_Foffset*acf!F25*s_ET_w*(1/24)*s_EF_w*(1/365)))*1,".")</f>
        <v>4.2726251276813079</v>
      </c>
      <c r="Q25" s="78">
        <f>IFERROR((s_DL/(up_Rad_Spec!BB25*s_GSF_s*s_Fam*s_Foffset*acf!G25*s_ET_w*(1/24)*s_EF_w*(1/365)))*1,".")</f>
        <v>4.3289510489510494</v>
      </c>
      <c r="R25" s="78">
        <f>IFERROR((s_DL/(up_Rad_Spec!AY25*s_GSF_s*s_Fam*s_Foffset*acf!C25*s_ET_w*(1/24)*s_EF_w*(1/365)))*1,".")</f>
        <v>4.5181818181818176</v>
      </c>
    </row>
    <row r="26" spans="1:18">
      <c r="A26" s="75" t="s">
        <v>33</v>
      </c>
      <c r="B26" s="76" t="s">
        <v>8</v>
      </c>
      <c r="C26" s="78">
        <f>IFERROR((s_DL/(k_decay*up_Rad_Spec!V26*s_IFD_w*s_EF_w))*1,".")</f>
        <v>3.0499657036180126E-5</v>
      </c>
      <c r="D26" s="78">
        <f>IFERROR((s_DL/(k_decay*up_Rad_Spec!AN26*s_IRA_w*(1/s_PEFm_up)*s_SLF*s_ET_w*s_EF_w))*1,".")</f>
        <v>4.5893612106367911E-7</v>
      </c>
      <c r="E26" s="78">
        <f>IFERROR((s_DL/(k_decay*up_Rad_Spec!AN26*s_IRA_w*(1/s_PEF)*s_SLF*s_ET_w*s_EF_w))*1,".")</f>
        <v>3.8235142431006176E-4</v>
      </c>
      <c r="F26" s="78">
        <f>IFERROR((s_DL/(k_decay*up_Rad_Spec!AY26*s_GSF_s*s_Fam*s_Foffset*acf!C26*s_ET_w*(1/24)*s_EF_w*(1/365)))*1,".")</f>
        <v>4.6138338141463544</v>
      </c>
      <c r="G26" s="78">
        <f t="shared" si="2"/>
        <v>2.8246301008709288E-5</v>
      </c>
      <c r="H26" s="78">
        <f t="shared" si="3"/>
        <v>4.5213271970037864E-7</v>
      </c>
      <c r="I26" s="86">
        <f>IFERROR((s_DL/(up_Rad_Spec!AV26*s_GSF_s*s_Fam*s_Foffset*Fsurf!C26*s_EF_w*(1/365)*s_ET_w*(1/24)))*1,".")</f>
        <v>3.4032634032634035</v>
      </c>
      <c r="J26" s="78">
        <f>IFERROR((s_DL/(up_Rad_Spec!AZ26*s_GSF_s*s_Fam*s_Foffset*Fsurf!C26*s_EF_w*(1/365)*s_ET_w*(1/24)))*1,".")</f>
        <v>3.4032634032634035</v>
      </c>
      <c r="K26" s="78">
        <f>IFERROR((s_DL/(up_Rad_Spec!BA26*s_GSF_s*s_Fam*s_Foffset*Fsurf!C26*s_EF_w*(1/365)*s_ET_w*(1/24)))*1,".")</f>
        <v>3.4032634032634035</v>
      </c>
      <c r="L26" s="78">
        <f>IFERROR((s_DL/(up_Rad_Spec!BB26*s_GSF_s*s_Fam*s_Foffset*Fsurf!C26*s_EF_w*(1/365)*s_ET_w*(1/24)))*1,".")</f>
        <v>3.4032634032634035</v>
      </c>
      <c r="M26" s="78">
        <f>IFERROR((s_DL/(up_Rad_Spec!AY26*s_GSF_s*s_Fam*s_Foffset*Fsurf!C26*s_EF_w*(1/365)*s_ET_w*(1/24)))*1,".")</f>
        <v>3.4032634032634035</v>
      </c>
      <c r="N26" s="78">
        <f>IFERROR((s_DL/(up_Rad_Spec!AV26*s_GSF_s*s_Fam*s_Foffset*acf!D26*s_ET_w*(1/24)*s_EF_w*(1/365)))*1,".")</f>
        <v>4.1849721706864553</v>
      </c>
      <c r="O26" s="78">
        <f>IFERROR((s_DL/(up_Rad_Spec!AZ26*s_GSF_s*s_Fam*s_Foffset*acf!E26*s_ET_w*(1/24)*s_EF_w*(1/365)))*1,".")</f>
        <v>4.3297440423654026</v>
      </c>
      <c r="P26" s="78">
        <f>IFERROR((s_DL/(up_Rad_Spec!BA26*s_GSF_s*s_Fam*s_Foffset*acf!F26*s_ET_w*(1/24)*s_EF_w*(1/365)))*1,".")</f>
        <v>4.3720363636363633</v>
      </c>
      <c r="Q26" s="78">
        <f>IFERROR((s_DL/(up_Rad_Spec!BB26*s_GSF_s*s_Fam*s_Foffset*acf!G26*s_ET_w*(1/24)*s_EF_w*(1/365)))*1,".")</f>
        <v>4.3302272727272699</v>
      </c>
      <c r="R26" s="78">
        <f>IFERROR((s_DL/(up_Rad_Spec!AY26*s_GSF_s*s_Fam*s_Foffset*acf!C26*s_ET_w*(1/24)*s_EF_w*(1/365)))*1,".")</f>
        <v>4.0823057069113871</v>
      </c>
    </row>
    <row r="27" spans="1:18">
      <c r="A27" s="75" t="s">
        <v>34</v>
      </c>
      <c r="B27" s="85" t="s">
        <v>8</v>
      </c>
      <c r="C27" s="78">
        <f>IFERROR((s_DL/(k_decay*up_Rad_Spec!V27*s_IFD_w*s_EF_w))*1,".")</f>
        <v>3.0499657036180126E-5</v>
      </c>
      <c r="D27" s="78">
        <f>IFERROR((s_DL/(k_decay*up_Rad_Spec!AN27*s_IRA_w*(1/s_PEFm_up)*s_SLF*s_ET_w*s_EF_w))*1,".")</f>
        <v>4.5893612106367911E-7</v>
      </c>
      <c r="E27" s="78">
        <f>IFERROR((s_DL/(k_decay*up_Rad_Spec!AN27*s_IRA_w*(1/s_PEF)*s_SLF*s_ET_w*s_EF_w))*1,".")</f>
        <v>3.8235142431006176E-4</v>
      </c>
      <c r="F27" s="78">
        <f>IFERROR((s_DL/(k_decay*up_Rad_Spec!AY27*s_GSF_s*s_Fam*s_Foffset*acf!C27*s_ET_w*(1/24)*s_EF_w*(1/365)))*1,".")</f>
        <v>4.777201752275654</v>
      </c>
      <c r="G27" s="78">
        <f t="shared" si="2"/>
        <v>2.8246306922344806E-5</v>
      </c>
      <c r="H27" s="78">
        <f t="shared" si="3"/>
        <v>4.5213272121555499E-7</v>
      </c>
      <c r="I27" s="86">
        <f>IFERROR((s_DL/(up_Rad_Spec!AV27*s_GSF_s*s_Fam*s_Foffset*Fsurf!C27*s_EF_w*(1/365)*s_ET_w*(1/24)))*1,".")</f>
        <v>3.6597593582887695</v>
      </c>
      <c r="J27" s="78">
        <f>IFERROR((s_DL/(up_Rad_Spec!AZ27*s_GSF_s*s_Fam*s_Foffset*Fsurf!C27*s_EF_w*(1/365)*s_ET_w*(1/24)))*1,".")</f>
        <v>3.6597593582887695</v>
      </c>
      <c r="K27" s="78">
        <f>IFERROR((s_DL/(up_Rad_Spec!BA27*s_GSF_s*s_Fam*s_Foffset*Fsurf!C27*s_EF_w*(1/365)*s_ET_w*(1/24)))*1,".")</f>
        <v>3.6597593582887695</v>
      </c>
      <c r="L27" s="78">
        <f>IFERROR((s_DL/(up_Rad_Spec!BB27*s_GSF_s*s_Fam*s_Foffset*Fsurf!C27*s_EF_w*(1/365)*s_ET_w*(1/24)))*1,".")</f>
        <v>3.6597593582887695</v>
      </c>
      <c r="M27" s="78">
        <f>IFERROR((s_DL/(up_Rad_Spec!AY27*s_GSF_s*s_Fam*s_Foffset*Fsurf!C27*s_EF_w*(1/365)*s_ET_w*(1/24)))*1,".")</f>
        <v>3.6597593582887695</v>
      </c>
      <c r="N27" s="78">
        <f>IFERROR((s_DL/(up_Rad_Spec!AV27*s_GSF_s*s_Fam*s_Foffset*acf!D27*s_ET_w*(1/24)*s_EF_w*(1/365)))*1,".")</f>
        <v>4.1148410609435127</v>
      </c>
      <c r="O27" s="78">
        <f>IFERROR((s_DL/(up_Rad_Spec!AZ27*s_GSF_s*s_Fam*s_Foffset*acf!E27*s_ET_w*(1/24)*s_EF_w*(1/365)))*1,".")</f>
        <v>4.3590430622009597</v>
      </c>
      <c r="P27" s="78">
        <f>IFERROR((s_DL/(up_Rad_Spec!BA27*s_GSF_s*s_Fam*s_Foffset*acf!F27*s_ET_w*(1/24)*s_EF_w*(1/365)))*1,".")</f>
        <v>4.4094949494949489</v>
      </c>
      <c r="Q27" s="78">
        <f>IFERROR((s_DL/(up_Rad_Spec!BB27*s_GSF_s*s_Fam*s_Foffset*acf!G27*s_ET_w*(1/24)*s_EF_w*(1/365)))*1,".")</f>
        <v>4.3741871267418722</v>
      </c>
      <c r="R27" s="78">
        <f>IFERROR((s_DL/(up_Rad_Spec!AY27*s_GSF_s*s_Fam*s_Foffset*acf!C27*s_ET_w*(1/24)*s_EF_w*(1/365)))*1,".")</f>
        <v>4.2268531468531485</v>
      </c>
    </row>
    <row r="28" spans="1:18">
      <c r="A28" s="75" t="s">
        <v>35</v>
      </c>
      <c r="B28" s="76" t="s">
        <v>8</v>
      </c>
      <c r="C28" s="78">
        <f>IFERROR((s_DL/(k_decay*up_Rad_Spec!V28*s_IFD_w*s_EF_w))*1,".")</f>
        <v>3.0499657036180126E-5</v>
      </c>
      <c r="D28" s="78">
        <f>IFERROR((s_DL/(k_decay*up_Rad_Spec!AN28*s_IRA_w*(1/s_PEFm_up)*s_SLF*s_ET_w*s_EF_w))*1,".")</f>
        <v>4.5893612106367911E-7</v>
      </c>
      <c r="E28" s="78">
        <f>IFERROR((s_DL/(k_decay*up_Rad_Spec!AN28*s_IRA_w*(1/s_PEF)*s_SLF*s_ET_w*s_EF_w))*1,".")</f>
        <v>3.8235142431006176E-4</v>
      </c>
      <c r="F28" s="78">
        <f>IFERROR((s_DL/(k_decay*up_Rad_Spec!AY28*s_GSF_s*s_Fam*s_Foffset*acf!C28*s_ET_w*(1/24)*s_EF_w*(1/365)))*1,".")</f>
        <v>5.1860168090611491</v>
      </c>
      <c r="G28" s="78">
        <f t="shared" si="2"/>
        <v>2.8246320088013729E-5</v>
      </c>
      <c r="H28" s="78">
        <f t="shared" si="3"/>
        <v>4.5213272458882612E-7</v>
      </c>
      <c r="I28" s="86">
        <f>IFERROR((s_DL/(up_Rad_Spec!AV28*s_GSF_s*s_Fam*s_Foffset*Fsurf!C28*s_EF_w*(1/365)*s_ET_w*(1/24)))*1,".")</f>
        <v>4.1869802122168061</v>
      </c>
      <c r="J28" s="78">
        <f>IFERROR((s_DL/(up_Rad_Spec!AZ28*s_GSF_s*s_Fam*s_Foffset*Fsurf!C28*s_EF_w*(1/365)*s_ET_w*(1/24)))*1,".")</f>
        <v>4.1869802122168061</v>
      </c>
      <c r="K28" s="78">
        <f>IFERROR((s_DL/(up_Rad_Spec!BA28*s_GSF_s*s_Fam*s_Foffset*Fsurf!C28*s_EF_w*(1/365)*s_ET_w*(1/24)))*1,".")</f>
        <v>4.1869802122168061</v>
      </c>
      <c r="L28" s="78">
        <f>IFERROR((s_DL/(up_Rad_Spec!BB28*s_GSF_s*s_Fam*s_Foffset*Fsurf!C28*s_EF_w*(1/365)*s_ET_w*(1/24)))*1,".")</f>
        <v>4.1869802122168061</v>
      </c>
      <c r="M28" s="78">
        <f>IFERROR((s_DL/(up_Rad_Spec!AY28*s_GSF_s*s_Fam*s_Foffset*Fsurf!C28*s_EF_w*(1/365)*s_ET_w*(1/24)))*1,".")</f>
        <v>4.1869802122168061</v>
      </c>
      <c r="N28" s="78">
        <f>IFERROR((s_DL/(up_Rad_Spec!AV28*s_GSF_s*s_Fam*s_Foffset*acf!D28*s_ET_w*(1/24)*s_EF_w*(1/365)))*1,".")</f>
        <v>4.2269832078749277</v>
      </c>
      <c r="O28" s="78">
        <f>IFERROR((s_DL/(up_Rad_Spec!AZ28*s_GSF_s*s_Fam*s_Foffset*acf!E28*s_ET_w*(1/24)*s_EF_w*(1/365)))*1,".")</f>
        <v>4.2777641277641285</v>
      </c>
      <c r="P28" s="78">
        <f>IFERROR((s_DL/(up_Rad_Spec!BA28*s_GSF_s*s_Fam*s_Foffset*acf!F28*s_ET_w*(1/24)*s_EF_w*(1/365)))*1,".")</f>
        <v>4.2284794851166509</v>
      </c>
      <c r="Q28" s="78">
        <f>IFERROR((s_DL/(up_Rad_Spec!BB28*s_GSF_s*s_Fam*s_Foffset*acf!G28*s_ET_w*(1/24)*s_EF_w*(1/365)))*1,".")</f>
        <v>4.3583683921712071</v>
      </c>
      <c r="R28" s="78">
        <f>IFERROR((s_DL/(up_Rad_Spec!AY28*s_GSF_s*s_Fam*s_Foffset*acf!C28*s_ET_w*(1/24)*s_EF_w*(1/365)))*1,".")</f>
        <v>4.5885714285714299</v>
      </c>
    </row>
    <row r="29" spans="1:18">
      <c r="A29" s="75" t="s">
        <v>36</v>
      </c>
      <c r="B29" s="85" t="s">
        <v>8</v>
      </c>
      <c r="C29" s="78">
        <f>IFERROR((s_DL/(k_decay*up_Rad_Spec!V29*s_IFD_w*s_EF_w))*1,".")</f>
        <v>3.0499657036180126E-5</v>
      </c>
      <c r="D29" s="78">
        <f>IFERROR((s_DL/(k_decay*up_Rad_Spec!AN29*s_IRA_w*(1/s_PEFm_up)*s_SLF*s_ET_w*s_EF_w))*1,".")</f>
        <v>4.5893612106367911E-7</v>
      </c>
      <c r="E29" s="78">
        <f>IFERROR((s_DL/(k_decay*up_Rad_Spec!AN29*s_IRA_w*(1/s_PEF)*s_SLF*s_ET_w*s_EF_w))*1,".")</f>
        <v>3.8235142431006176E-4</v>
      </c>
      <c r="F29" s="78">
        <f>IFERROR((s_DL/(k_decay*up_Rad_Spec!AY29*s_GSF_s*s_Fam*s_Foffset*acf!C29*s_ET_w*(1/24)*s_EF_w*(1/365)))*1,".")</f>
        <v>5.1548461595701713</v>
      </c>
      <c r="G29" s="78">
        <f t="shared" si="2"/>
        <v>2.8246319157720282E-5</v>
      </c>
      <c r="H29" s="78">
        <f t="shared" si="3"/>
        <v>4.5213272435046909E-7</v>
      </c>
      <c r="I29" s="86" t="str">
        <f>IFERROR((s_DL/(up_Rad_Spec!AV29*s_GSF_s*s_Fam*s_Foffset*Fsurf!C29*s_EF_w*(1/365)*s_ET_w*(1/24)))*1,".")</f>
        <v>.</v>
      </c>
      <c r="J29" s="78" t="str">
        <f>IFERROR((s_DL/(up_Rad_Spec!AZ29*s_GSF_s*s_Fam*s_Foffset*Fsurf!C29*s_EF_w*(1/365)*s_ET_w*(1/24)))*1,".")</f>
        <v>.</v>
      </c>
      <c r="K29" s="78" t="str">
        <f>IFERROR((s_DL/(up_Rad_Spec!BA29*s_GSF_s*s_Fam*s_Foffset*Fsurf!C29*s_EF_w*(1/365)*s_ET_w*(1/24)))*1,".")</f>
        <v>.</v>
      </c>
      <c r="L29" s="78" t="str">
        <f>IFERROR((s_DL/(up_Rad_Spec!BB29*s_GSF_s*s_Fam*s_Foffset*Fsurf!C29*s_EF_w*(1/365)*s_ET_w*(1/24)))*1,".")</f>
        <v>.</v>
      </c>
      <c r="M29" s="78" t="str">
        <f>IFERROR((s_DL/(up_Rad_Spec!AY29*s_GSF_s*s_Fam*s_Foffset*Fsurf!C29*s_EF_w*(1/365)*s_ET_w*(1/24)))*1,".")</f>
        <v>.</v>
      </c>
      <c r="N29" s="78">
        <f>IFERROR((s_DL/(up_Rad_Spec!AV29*s_GSF_s*s_Fam*s_Foffset*acf!D29*s_ET_w*(1/24)*s_EF_w*(1/365)))*1,".")</f>
        <v>4.2429210134128201</v>
      </c>
      <c r="O29" s="78">
        <f>IFERROR((s_DL/(up_Rad_Spec!AZ29*s_GSF_s*s_Fam*s_Foffset*acf!E29*s_ET_w*(1/24)*s_EF_w*(1/365)))*1,".")</f>
        <v>4.2333014354066982</v>
      </c>
      <c r="P29" s="78">
        <f>IFERROR((s_DL/(up_Rad_Spec!BA29*s_GSF_s*s_Fam*s_Foffset*acf!F29*s_ET_w*(1/24)*s_EF_w*(1/365)))*1,".")</f>
        <v>4.2221003134796247</v>
      </c>
      <c r="Q29" s="78">
        <f>IFERROR((s_DL/(up_Rad_Spec!BB29*s_GSF_s*s_Fam*s_Foffset*acf!G29*s_ET_w*(1/24)*s_EF_w*(1/365)))*1,".")</f>
        <v>4.2636083916083898</v>
      </c>
      <c r="R29" s="78">
        <f>IFERROR((s_DL/(up_Rad_Spec!AY29*s_GSF_s*s_Fam*s_Foffset*acf!C29*s_ET_w*(1/24)*s_EF_w*(1/365)))*1,".")</f>
        <v>4.560991735537189</v>
      </c>
    </row>
    <row r="30" spans="1:18">
      <c r="A30" s="75" t="s">
        <v>37</v>
      </c>
      <c r="B30" s="76" t="s">
        <v>8</v>
      </c>
      <c r="C30" s="78">
        <f>IFERROR((s_DL/(k_decay*up_Rad_Spec!V30*s_IFD_w*s_EF_w))*1,".")</f>
        <v>3.0499657036180126E-5</v>
      </c>
      <c r="D30" s="78">
        <f>IFERROR((s_DL/(k_decay*up_Rad_Spec!AN30*s_IRA_w*(1/s_PEFm_up)*s_SLF*s_ET_w*s_EF_w))*1,".")</f>
        <v>4.5893612106367911E-7</v>
      </c>
      <c r="E30" s="78">
        <f>IFERROR((s_DL/(k_decay*up_Rad_Spec!AN30*s_IRA_w*(1/s_PEF)*s_SLF*s_ET_w*s_EF_w))*1,".")</f>
        <v>3.8235142431006176E-4</v>
      </c>
      <c r="F30" s="78">
        <f>IFERROR((s_DL/(k_decay*up_Rad_Spec!AY30*s_GSF_s*s_Fam*s_Foffset*acf!C30*s_ET_w*(1/24)*s_EF_w*(1/365)))*1,".")</f>
        <v>4.5002625202596729</v>
      </c>
      <c r="G30" s="78">
        <f t="shared" si="2"/>
        <v>2.8246296644637599E-5</v>
      </c>
      <c r="H30" s="78">
        <f t="shared" si="3"/>
        <v>4.5213271858222713E-7</v>
      </c>
      <c r="I30" s="86">
        <f>IFERROR((s_DL/(up_Rad_Spec!AV30*s_GSF_s*s_Fam*s_Foffset*Fsurf!C30*s_EF_w*(1/365)*s_ET_w*(1/24)))*1,".")</f>
        <v>3.2962071041541248</v>
      </c>
      <c r="J30" s="78">
        <f>IFERROR((s_DL/(up_Rad_Spec!AZ30*s_GSF_s*s_Fam*s_Foffset*Fsurf!C30*s_EF_w*(1/365)*s_ET_w*(1/24)))*1,".")</f>
        <v>3.2962071041541248</v>
      </c>
      <c r="K30" s="78">
        <f>IFERROR((s_DL/(up_Rad_Spec!BA30*s_GSF_s*s_Fam*s_Foffset*Fsurf!C30*s_EF_w*(1/365)*s_ET_w*(1/24)))*1,".")</f>
        <v>3.2962071041541248</v>
      </c>
      <c r="L30" s="78">
        <f>IFERROR((s_DL/(up_Rad_Spec!BB30*s_GSF_s*s_Fam*s_Foffset*Fsurf!C30*s_EF_w*(1/365)*s_ET_w*(1/24)))*1,".")</f>
        <v>3.2962071041541248</v>
      </c>
      <c r="M30" s="78">
        <f>IFERROR((s_DL/(up_Rad_Spec!AY30*s_GSF_s*s_Fam*s_Foffset*Fsurf!C30*s_EF_w*(1/365)*s_ET_w*(1/24)))*1,".")</f>
        <v>3.2962071041541248</v>
      </c>
      <c r="N30" s="78">
        <f>IFERROR((s_DL/(up_Rad_Spec!AV30*s_GSF_s*s_Fam*s_Foffset*acf!D30*s_ET_w*(1/24)*s_EF_w*(1/365)))*1,".")</f>
        <v>3.9818181818181824</v>
      </c>
      <c r="O30" s="78">
        <f>IFERROR((s_DL/(up_Rad_Spec!AZ30*s_GSF_s*s_Fam*s_Foffset*acf!E30*s_ET_w*(1/24)*s_EF_w*(1/365)))*1,".")</f>
        <v>4.0639175257731956</v>
      </c>
      <c r="P30" s="78">
        <f>IFERROR((s_DL/(up_Rad_Spec!BA30*s_GSF_s*s_Fam*s_Foffset*acf!F30*s_ET_w*(1/24)*s_EF_w*(1/365)))*1,".")</f>
        <v>4.1005940082644612</v>
      </c>
      <c r="Q30" s="78">
        <f>IFERROR((s_DL/(up_Rad_Spec!BB30*s_GSF_s*s_Fam*s_Foffset*acf!G30*s_ET_w*(1/24)*s_EF_w*(1/365)))*1,".")</f>
        <v>4.1423753665689178</v>
      </c>
      <c r="R30" s="78">
        <f>IFERROR((s_DL/(up_Rad_Spec!AY30*s_GSF_s*s_Fam*s_Foffset*acf!C30*s_ET_w*(1/24)*s_EF_w*(1/365)))*1,".")</f>
        <v>3.9818181818181824</v>
      </c>
    </row>
    <row r="31" spans="1:18">
      <c r="A31" s="87" t="s">
        <v>9</v>
      </c>
      <c r="B31" s="87" t="s">
        <v>8</v>
      </c>
      <c r="C31" s="88">
        <f>IFERROR(1/SUM(1/C32,1/C33,1/C34,1/C35,1/C36,1/C37,1/C38,1/C39,1/C40,1/C41,1/C42,1/C43,1/C44),0)</f>
        <v>2.541714337778477E-6</v>
      </c>
      <c r="D31" s="88">
        <f t="shared" ref="D31:E31" si="4">IFERROR(1/SUM(1/D32,1/D33,1/D34,1/D35,1/D36,1/D37,1/D38,1/D39,1/D40,1/D41,1/D42,1/D43,1/D44),0)</f>
        <v>3.8245824130030497E-8</v>
      </c>
      <c r="E31" s="88">
        <f t="shared" si="4"/>
        <v>3.1863574599743142E-5</v>
      </c>
      <c r="F31" s="88">
        <f>IFERROR(1/SUM(1/F32,1/F33,1/F34,1/F35,1/F36,1/F37,1/F38,1/F39,1/F40,1/F41,1/F42,1/F43,1/F44),0)</f>
        <v>0.39616546344985976</v>
      </c>
      <c r="G31" s="88">
        <f t="shared" ref="G31:R31" si="5">IFERROR(1/SUM(1/G32,1/G33,1/G34,1/G35,1/G36,1/G37,1/G38,1/G39,1/G40,1/G41,1/G42,1/G43,1/G44),0)</f>
        <v>2.3539294596920584E-6</v>
      </c>
      <c r="H31" s="88">
        <f t="shared" si="5"/>
        <v>3.7678857116154422E-8</v>
      </c>
      <c r="I31" s="88">
        <f>IFERROR(1/SUM(1/I32,1/I33,1/I34,1/I35,1/I36,1/I37,1/I38,1/I39,1/I40,1/I41,1/I43,1/I44),0)</f>
        <v>0.32205915093140092</v>
      </c>
      <c r="J31" s="88">
        <f t="shared" ref="J31:M31" si="6">IFERROR(1/SUM(1/J32,1/J33,1/J34,1/J35,1/J36,1/J37,1/J38,1/J39,1/J40,1/J41,1/J43,1/J44),0)</f>
        <v>0.32205915093140092</v>
      </c>
      <c r="K31" s="88">
        <f t="shared" si="6"/>
        <v>0.32205915093140092</v>
      </c>
      <c r="L31" s="88">
        <f t="shared" si="6"/>
        <v>0.32205915093140092</v>
      </c>
      <c r="M31" s="88">
        <f t="shared" si="6"/>
        <v>0.32205915093140092</v>
      </c>
      <c r="N31" s="88">
        <f t="shared" si="5"/>
        <v>0.35816705544359689</v>
      </c>
      <c r="O31" s="88">
        <f t="shared" si="5"/>
        <v>0.3554069436488419</v>
      </c>
      <c r="P31" s="88">
        <f t="shared" si="5"/>
        <v>0.35844976651754468</v>
      </c>
      <c r="Q31" s="88">
        <f t="shared" si="5"/>
        <v>0.36279697302171054</v>
      </c>
      <c r="R31" s="88">
        <f t="shared" si="5"/>
        <v>0.35052596115705181</v>
      </c>
    </row>
    <row r="32" spans="1:18">
      <c r="A32" s="90" t="s">
        <v>339</v>
      </c>
      <c r="B32" s="84">
        <v>1</v>
      </c>
      <c r="C32" s="91">
        <f>IFERROR(C3/$B32,0)</f>
        <v>3.0499657036180126E-5</v>
      </c>
      <c r="D32" s="91">
        <f>IFERROR(D3/$B32,0)</f>
        <v>4.5893612106367911E-7</v>
      </c>
      <c r="E32" s="91">
        <f>IFERROR(E3/$B32,0)</f>
        <v>3.8235142431006176E-4</v>
      </c>
      <c r="F32" s="91">
        <f>IFERROR(F3/$B32,0)</f>
        <v>4.5650144989684458</v>
      </c>
      <c r="G32" s="92">
        <f t="shared" ref="G32:G44" si="7">(IF(AND(C32&lt;&gt;0,E32&lt;&gt;0,F32&lt;&gt;0),1/((1/C32)+(1/E32)+(1/F32)),IF(AND(C32&lt;&gt;0,E32&lt;&gt;0,F32=0), 1/((1/C32)+(1/E32)),IF(AND(C32&lt;&gt;0,E32=0,F32&lt;&gt;0),1/((1/C32)+(1/F32)),IF(AND(C32=0,E32&lt;&gt;0,F32&lt;&gt;0),1/((1/E32)+(1/F32)),IF(AND(C32&lt;&gt;0,E32=0,F32=0),1/(1/C32),IF(AND(C32=0,E32&lt;&gt;0,F32=0),1/(1/E32),IF(AND(C32=0,E32=0,F32&lt;&gt;0),1/(1/F32),IF(AND(C32=0,E32=0,F32=0),0)))))))))</f>
        <v>2.8246299159395055E-5</v>
      </c>
      <c r="H32" s="92">
        <f t="shared" ref="H32:H44" si="8">(IF(AND(C32&lt;&gt;0,D32&lt;&gt;0,F32&lt;&gt;0),1/((1/C32)+(1/D32)+(1/F32)),IF(AND(C32&lt;&gt;0,D32&lt;&gt;0,F32=0), 1/((1/C32)+(1/D32)),IF(AND(C32&lt;&gt;0,D32=0,F32&lt;&gt;0),1/((1/C32)+(1/F32)),IF(AND(C32=0,D32&lt;&gt;0,F32&lt;&gt;0),1/((1/D32)+(1/F32)),IF(AND(C32&lt;&gt;0,D32=0,F32=0),1/(1/C32),IF(AND(C32=0,D32&lt;&gt;0,F32=0),1/(1/D32),IF(AND(C32=0,D32=0,F32&lt;&gt;0),1/(1/F32),IF(AND(C32=0,D32=0,F32=0),0)))))))))</f>
        <v>4.5213271922655201E-7</v>
      </c>
      <c r="I32" s="91">
        <f t="shared" ref="I32:R32" si="9">IFERROR(I3/$B32,0)</f>
        <v>3.3376514516497751</v>
      </c>
      <c r="J32" s="91">
        <f t="shared" si="9"/>
        <v>3.3376514516497751</v>
      </c>
      <c r="K32" s="91">
        <f t="shared" si="9"/>
        <v>3.3376514516497751</v>
      </c>
      <c r="L32" s="91">
        <f t="shared" si="9"/>
        <v>3.3376514516497751</v>
      </c>
      <c r="M32" s="91">
        <f t="shared" si="9"/>
        <v>3.3376514516497751</v>
      </c>
      <c r="N32" s="91">
        <f t="shared" si="9"/>
        <v>4.159577922077923</v>
      </c>
      <c r="O32" s="91">
        <f t="shared" si="9"/>
        <v>4.2770990806945877</v>
      </c>
      <c r="P32" s="91">
        <f t="shared" si="9"/>
        <v>4.4217980914113522</v>
      </c>
      <c r="Q32" s="91">
        <f t="shared" si="9"/>
        <v>4.5580656631504066</v>
      </c>
      <c r="R32" s="91">
        <f t="shared" si="9"/>
        <v>4.0391105297580143</v>
      </c>
    </row>
    <row r="33" spans="1:18">
      <c r="A33" s="90" t="s">
        <v>340</v>
      </c>
      <c r="B33" s="84">
        <v>1</v>
      </c>
      <c r="C33" s="93">
        <f t="shared" ref="C33:F34" si="10">IFERROR(C13/$B33,0)</f>
        <v>3.0499657036180126E-5</v>
      </c>
      <c r="D33" s="93">
        <f t="shared" si="10"/>
        <v>4.5893612106367911E-7</v>
      </c>
      <c r="E33" s="93">
        <f t="shared" si="10"/>
        <v>3.8235142431006176E-4</v>
      </c>
      <c r="F33" s="93">
        <f t="shared" si="10"/>
        <v>4.5471402548457087</v>
      </c>
      <c r="G33" s="92">
        <f>(IF(AND(C33&lt;&gt;0,E33&lt;&gt;0,F33&lt;&gt;0),1/((1/C33)+(1/E33)+(1/F33)),IF(AND(C33&lt;&gt;0,E33&lt;&gt;0,F33=0), 1/((1/C33)+(1/E33)),IF(AND(C33&lt;&gt;0,E33=0,F33&lt;&gt;0),1/((1/C33)+(1/F33)),IF(AND(C33=0,E33&lt;&gt;0,F33&lt;&gt;0),1/((1/E33)+(1/F33)),IF(AND(C33&lt;&gt;0,E33=0,F33=0),1/(1/C33),IF(AND(C33=0,E33&lt;&gt;0,F33=0),1/(1/E33),IF(AND(C33=0,E33=0,F33&lt;&gt;0),1/(1/F33),IF(AND(C33=0,E33=0,F33=0),0)))))))))</f>
        <v>2.8246298472373641E-5</v>
      </c>
      <c r="H33" s="92">
        <f t="shared" si="8"/>
        <v>4.5213271905052512E-7</v>
      </c>
      <c r="I33" s="93">
        <f t="shared" ref="I33:R33" si="11">IFERROR(I13/$B33,0)</f>
        <v>3.3460656990068758</v>
      </c>
      <c r="J33" s="93">
        <f t="shared" si="11"/>
        <v>3.3460656990068758</v>
      </c>
      <c r="K33" s="93">
        <f t="shared" si="11"/>
        <v>3.3460656990068758</v>
      </c>
      <c r="L33" s="93">
        <f t="shared" si="11"/>
        <v>3.3460656990068758</v>
      </c>
      <c r="M33" s="93">
        <f t="shared" si="11"/>
        <v>3.3460656990068758</v>
      </c>
      <c r="N33" s="93">
        <f t="shared" si="11"/>
        <v>4.040808080808084</v>
      </c>
      <c r="O33" s="93">
        <f t="shared" si="11"/>
        <v>4.182021330624683</v>
      </c>
      <c r="P33" s="93">
        <f t="shared" si="11"/>
        <v>4.2591587516960638</v>
      </c>
      <c r="Q33" s="93">
        <f t="shared" si="11"/>
        <v>4.2485204572161104</v>
      </c>
      <c r="R33" s="93">
        <f t="shared" si="11"/>
        <v>4.0232954545454529</v>
      </c>
    </row>
    <row r="34" spans="1:18">
      <c r="A34" s="90" t="s">
        <v>341</v>
      </c>
      <c r="B34" s="84">
        <v>1</v>
      </c>
      <c r="C34" s="93">
        <f t="shared" si="10"/>
        <v>3.0499657036180126E-5</v>
      </c>
      <c r="D34" s="93">
        <f t="shared" si="10"/>
        <v>4.5893612106367911E-7</v>
      </c>
      <c r="E34" s="93">
        <f t="shared" si="10"/>
        <v>3.8235142431006176E-4</v>
      </c>
      <c r="F34" s="93">
        <f t="shared" si="10"/>
        <v>4.8284066623619424</v>
      </c>
      <c r="G34" s="92">
        <f t="shared" si="7"/>
        <v>2.8246308693503841E-5</v>
      </c>
      <c r="H34" s="92">
        <f t="shared" si="8"/>
        <v>4.5213272166935655E-7</v>
      </c>
      <c r="I34" s="93">
        <f t="shared" ref="I34:R34" si="12">IFERROR(I14/$B34,0)</f>
        <v>3.6496958586784438</v>
      </c>
      <c r="J34" s="93">
        <f t="shared" si="12"/>
        <v>3.6496958586784438</v>
      </c>
      <c r="K34" s="93">
        <f t="shared" si="12"/>
        <v>3.6496958586784438</v>
      </c>
      <c r="L34" s="93">
        <f t="shared" si="12"/>
        <v>3.6496958586784438</v>
      </c>
      <c r="M34" s="93">
        <f t="shared" si="12"/>
        <v>3.6496958586784438</v>
      </c>
      <c r="N34" s="93">
        <f t="shared" si="12"/>
        <v>4.3181344203241983</v>
      </c>
      <c r="O34" s="93">
        <f t="shared" si="12"/>
        <v>4.2945264159923866</v>
      </c>
      <c r="P34" s="93">
        <f t="shared" si="12"/>
        <v>4.2795242141036569</v>
      </c>
      <c r="Q34" s="93">
        <f t="shared" si="12"/>
        <v>4.4759646827992157</v>
      </c>
      <c r="R34" s="93">
        <f t="shared" si="12"/>
        <v>4.2721590909090921</v>
      </c>
    </row>
    <row r="35" spans="1:18">
      <c r="A35" s="90" t="s">
        <v>342</v>
      </c>
      <c r="B35" s="84">
        <v>1</v>
      </c>
      <c r="C35" s="93">
        <f>IFERROR(C30/$B35,0)</f>
        <v>3.0499657036180126E-5</v>
      </c>
      <c r="D35" s="93">
        <f>IFERROR(D30/$B35,0)</f>
        <v>4.5893612106367911E-7</v>
      </c>
      <c r="E35" s="93">
        <f>IFERROR(E30/$B35,0)</f>
        <v>3.8235142431006176E-4</v>
      </c>
      <c r="F35" s="93">
        <f>IFERROR(F30/$B35,0)</f>
        <v>4.5002625202596729</v>
      </c>
      <c r="G35" s="92">
        <f t="shared" si="7"/>
        <v>2.8246296644637599E-5</v>
      </c>
      <c r="H35" s="92">
        <f t="shared" si="8"/>
        <v>4.5213271858222713E-7</v>
      </c>
      <c r="I35" s="93">
        <f t="shared" ref="I35:R35" si="13">IFERROR(I30/$B35,0)</f>
        <v>3.2962071041541248</v>
      </c>
      <c r="J35" s="93">
        <f t="shared" si="13"/>
        <v>3.2962071041541248</v>
      </c>
      <c r="K35" s="93">
        <f t="shared" si="13"/>
        <v>3.2962071041541248</v>
      </c>
      <c r="L35" s="93">
        <f t="shared" si="13"/>
        <v>3.2962071041541248</v>
      </c>
      <c r="M35" s="93">
        <f t="shared" si="13"/>
        <v>3.2962071041541248</v>
      </c>
      <c r="N35" s="93">
        <f t="shared" si="13"/>
        <v>3.9818181818181824</v>
      </c>
      <c r="O35" s="93">
        <f t="shared" si="13"/>
        <v>4.0639175257731956</v>
      </c>
      <c r="P35" s="93">
        <f t="shared" si="13"/>
        <v>4.1005940082644612</v>
      </c>
      <c r="Q35" s="93">
        <f t="shared" si="13"/>
        <v>4.1423753665689178</v>
      </c>
      <c r="R35" s="93">
        <f t="shared" si="13"/>
        <v>3.9818181818181824</v>
      </c>
    </row>
    <row r="36" spans="1:18">
      <c r="A36" s="90" t="s">
        <v>343</v>
      </c>
      <c r="B36" s="84">
        <v>1</v>
      </c>
      <c r="C36" s="93">
        <f>IFERROR(C26/$B36,0)</f>
        <v>3.0499657036180126E-5</v>
      </c>
      <c r="D36" s="93">
        <f>IFERROR(D26/$B36,0)</f>
        <v>4.5893612106367911E-7</v>
      </c>
      <c r="E36" s="93">
        <f>IFERROR(E26/$B36,0)</f>
        <v>3.8235142431006176E-4</v>
      </c>
      <c r="F36" s="93">
        <f>IFERROR(F26/$B36,0)</f>
        <v>4.6138338141463544</v>
      </c>
      <c r="G36" s="92">
        <f t="shared" si="7"/>
        <v>2.8246301008709288E-5</v>
      </c>
      <c r="H36" s="92">
        <f t="shared" si="8"/>
        <v>4.5213271970037864E-7</v>
      </c>
      <c r="I36" s="93">
        <f t="shared" ref="I36:R36" si="14">IFERROR(I26/$B36,0)</f>
        <v>3.4032634032634035</v>
      </c>
      <c r="J36" s="93">
        <f t="shared" si="14"/>
        <v>3.4032634032634035</v>
      </c>
      <c r="K36" s="93">
        <f t="shared" si="14"/>
        <v>3.4032634032634035</v>
      </c>
      <c r="L36" s="93">
        <f t="shared" si="14"/>
        <v>3.4032634032634035</v>
      </c>
      <c r="M36" s="93">
        <f t="shared" si="14"/>
        <v>3.4032634032634035</v>
      </c>
      <c r="N36" s="93">
        <f t="shared" si="14"/>
        <v>4.1849721706864553</v>
      </c>
      <c r="O36" s="93">
        <f t="shared" si="14"/>
        <v>4.3297440423654026</v>
      </c>
      <c r="P36" s="93">
        <f t="shared" si="14"/>
        <v>4.3720363636363633</v>
      </c>
      <c r="Q36" s="93">
        <f t="shared" si="14"/>
        <v>4.3302272727272699</v>
      </c>
      <c r="R36" s="93">
        <f t="shared" si="14"/>
        <v>4.0823057069113871</v>
      </c>
    </row>
    <row r="37" spans="1:18">
      <c r="A37" s="90" t="s">
        <v>344</v>
      </c>
      <c r="B37" s="84">
        <v>1</v>
      </c>
      <c r="C37" s="93">
        <f>IFERROR(C22/$B37,0)</f>
        <v>3.0499657036180126E-5</v>
      </c>
      <c r="D37" s="93">
        <f>IFERROR(D22/$B37,0)</f>
        <v>4.5893612106367911E-7</v>
      </c>
      <c r="E37" s="93">
        <f>IFERROR(E22/$B37,0)</f>
        <v>3.8235142431006176E-4</v>
      </c>
      <c r="F37" s="93">
        <f>IFERROR(F22/$B37,0)</f>
        <v>4.5573081015024011</v>
      </c>
      <c r="G37" s="92">
        <f t="shared" si="7"/>
        <v>2.8246298863849826E-5</v>
      </c>
      <c r="H37" s="92">
        <f t="shared" si="8"/>
        <v>4.5213271915082812E-7</v>
      </c>
      <c r="I37" s="93">
        <f t="shared" ref="I37:R37" si="15">IFERROR(I22/$B37,0)</f>
        <v>3.4032634032634035</v>
      </c>
      <c r="J37" s="93">
        <f t="shared" si="15"/>
        <v>3.4032634032634035</v>
      </c>
      <c r="K37" s="93">
        <f t="shared" si="15"/>
        <v>3.4032634032634035</v>
      </c>
      <c r="L37" s="93">
        <f t="shared" si="15"/>
        <v>3.4032634032634035</v>
      </c>
      <c r="M37" s="93">
        <f t="shared" si="15"/>
        <v>3.4032634032634035</v>
      </c>
      <c r="N37" s="93">
        <f t="shared" si="15"/>
        <v>4.5855131964809406</v>
      </c>
      <c r="O37" s="93">
        <f t="shared" si="15"/>
        <v>4.0267259056732785</v>
      </c>
      <c r="P37" s="93">
        <f t="shared" si="15"/>
        <v>4.1696397941680949</v>
      </c>
      <c r="Q37" s="93">
        <f t="shared" si="15"/>
        <v>4.1580965909090883</v>
      </c>
      <c r="R37" s="93">
        <f t="shared" si="15"/>
        <v>4.0322919334186951</v>
      </c>
    </row>
    <row r="38" spans="1:18">
      <c r="A38" s="90" t="s">
        <v>345</v>
      </c>
      <c r="B38" s="84">
        <v>1</v>
      </c>
      <c r="C38" s="93">
        <f>IFERROR(C2/$B38,0)</f>
        <v>3.0499657036180126E-5</v>
      </c>
      <c r="D38" s="93">
        <f>IFERROR(D2/$B38,0)</f>
        <v>4.5893612106367911E-7</v>
      </c>
      <c r="E38" s="93">
        <f>IFERROR(E2/$B38,0)</f>
        <v>3.8235142431006176E-4</v>
      </c>
      <c r="F38" s="93">
        <f>IFERROR(F2/$B38,0)</f>
        <v>4.5866781964241863</v>
      </c>
      <c r="G38" s="92">
        <f t="shared" si="7"/>
        <v>2.8246299984891623E-5</v>
      </c>
      <c r="H38" s="92">
        <f t="shared" si="8"/>
        <v>4.5213271943805863E-7</v>
      </c>
      <c r="I38" s="93">
        <f t="shared" ref="I38:R38" si="16">IFERROR(I2/$B38,0)</f>
        <v>3.4003571151308121</v>
      </c>
      <c r="J38" s="93">
        <f t="shared" si="16"/>
        <v>3.4003571151308121</v>
      </c>
      <c r="K38" s="93">
        <f t="shared" si="16"/>
        <v>3.4003571151308121</v>
      </c>
      <c r="L38" s="93">
        <f t="shared" si="16"/>
        <v>3.4003571151308121</v>
      </c>
      <c r="M38" s="93">
        <f t="shared" si="16"/>
        <v>3.4003571151308121</v>
      </c>
      <c r="N38" s="93">
        <f t="shared" si="16"/>
        <v>4.2273137388926871</v>
      </c>
      <c r="O38" s="93">
        <f t="shared" si="16"/>
        <v>4.2736792003807702</v>
      </c>
      <c r="P38" s="93">
        <f t="shared" si="16"/>
        <v>4.3539507221750187</v>
      </c>
      <c r="Q38" s="93">
        <f t="shared" si="16"/>
        <v>4.3429144385026719</v>
      </c>
      <c r="R38" s="93">
        <f t="shared" si="16"/>
        <v>4.0582785014099647</v>
      </c>
    </row>
    <row r="39" spans="1:18">
      <c r="A39" s="90" t="s">
        <v>346</v>
      </c>
      <c r="B39" s="84">
        <v>1</v>
      </c>
      <c r="C39" s="93">
        <f>IFERROR(C11/$B39,0)</f>
        <v>3.0499657036180126E-5</v>
      </c>
      <c r="D39" s="93">
        <f>IFERROR(D11/$B39,0)</f>
        <v>4.5893612106367911E-7</v>
      </c>
      <c r="E39" s="93">
        <f>IFERROR(E11/$B39,0)</f>
        <v>3.8235142431006176E-4</v>
      </c>
      <c r="F39" s="93">
        <f>IFERROR(F11/$B39,0)</f>
        <v>4.8518455296549599</v>
      </c>
      <c r="G39" s="92">
        <f t="shared" si="7"/>
        <v>2.8246309491772779E-5</v>
      </c>
      <c r="H39" s="92">
        <f t="shared" si="8"/>
        <v>4.5213272187388695E-7</v>
      </c>
      <c r="I39" s="93">
        <f t="shared" ref="I39:R39" si="17">IFERROR(I11/$B39,0)</f>
        <v>3.7423103212576896</v>
      </c>
      <c r="J39" s="93">
        <f t="shared" si="17"/>
        <v>3.7423103212576896</v>
      </c>
      <c r="K39" s="93">
        <f t="shared" si="17"/>
        <v>3.7423103212576896</v>
      </c>
      <c r="L39" s="93">
        <f t="shared" si="17"/>
        <v>3.7423103212576896</v>
      </c>
      <c r="M39" s="93">
        <f t="shared" si="17"/>
        <v>3.7423103212576896</v>
      </c>
      <c r="N39" s="93">
        <f t="shared" si="17"/>
        <v>4.835064935064934</v>
      </c>
      <c r="O39" s="93">
        <f t="shared" si="17"/>
        <v>4.470813397129187</v>
      </c>
      <c r="P39" s="93">
        <f t="shared" si="17"/>
        <v>4.382864617396991</v>
      </c>
      <c r="Q39" s="93">
        <f t="shared" si="17"/>
        <v>4.522826086956524</v>
      </c>
      <c r="R39" s="93">
        <f t="shared" si="17"/>
        <v>4.2928977272727282</v>
      </c>
    </row>
    <row r="40" spans="1:18">
      <c r="A40" s="90" t="s">
        <v>347</v>
      </c>
      <c r="B40" s="84">
        <v>1</v>
      </c>
      <c r="C40" s="93">
        <f>IFERROR(C4/$B40,0)</f>
        <v>3.0499657036180126E-5</v>
      </c>
      <c r="D40" s="93">
        <f>IFERROR(D4/$B40,0)</f>
        <v>4.5893612106367911E-7</v>
      </c>
      <c r="E40" s="93">
        <f>IFERROR(E4/$B40,0)</f>
        <v>3.8235142431006176E-4</v>
      </c>
      <c r="F40" s="93">
        <f>IFERROR(F4/$B40,0)</f>
        <v>4.9226172551707723</v>
      </c>
      <c r="G40" s="92">
        <f t="shared" si="7"/>
        <v>2.8246311855950999E-5</v>
      </c>
      <c r="H40" s="92">
        <f t="shared" si="8"/>
        <v>4.5213272247963017E-7</v>
      </c>
      <c r="I40" s="93">
        <f t="shared" ref="I40:R40" si="18">IFERROR(I4/$B40,0)</f>
        <v>3.9580697632387492</v>
      </c>
      <c r="J40" s="93">
        <f t="shared" si="18"/>
        <v>3.9580697632387492</v>
      </c>
      <c r="K40" s="93">
        <f t="shared" si="18"/>
        <v>3.9580697632387492</v>
      </c>
      <c r="L40" s="93">
        <f t="shared" si="18"/>
        <v>3.9580697632387492</v>
      </c>
      <c r="M40" s="93">
        <f t="shared" si="18"/>
        <v>3.9580697632387492</v>
      </c>
      <c r="N40" s="93">
        <f t="shared" si="18"/>
        <v>4.6454545454545473</v>
      </c>
      <c r="O40" s="93">
        <f t="shared" si="18"/>
        <v>4.3800000000000008</v>
      </c>
      <c r="P40" s="93">
        <f t="shared" si="18"/>
        <v>4.3626877470355723</v>
      </c>
      <c r="Q40" s="93">
        <f t="shared" si="18"/>
        <v>4.4306543697848051</v>
      </c>
      <c r="R40" s="93">
        <f t="shared" si="18"/>
        <v>4.3555163283318619</v>
      </c>
    </row>
    <row r="41" spans="1:18">
      <c r="A41" s="90" t="s">
        <v>348</v>
      </c>
      <c r="B41" s="94">
        <v>0.99987999999999999</v>
      </c>
      <c r="C41" s="93">
        <f>IFERROR(C8/$B41,0)</f>
        <v>3.050331743427224E-5</v>
      </c>
      <c r="D41" s="93">
        <f>IFERROR(D8/$B41,0)</f>
        <v>4.5899120000768002E-7</v>
      </c>
      <c r="E41" s="93">
        <f>IFERROR(E8/$B41,0)</f>
        <v>3.8239731198750027E-4</v>
      </c>
      <c r="F41" s="93">
        <f>IFERROR(F8/$B41,0)</f>
        <v>5.0747304670092293</v>
      </c>
      <c r="G41" s="92">
        <f t="shared" si="7"/>
        <v>2.8249706660149335E-5</v>
      </c>
      <c r="H41" s="92">
        <f t="shared" si="8"/>
        <v>4.5218698615790642E-7</v>
      </c>
      <c r="I41" s="93">
        <f t="shared" ref="I41:R41" si="19">IFERROR(I8/$B41,0)</f>
        <v>3.9467750816105678</v>
      </c>
      <c r="J41" s="93">
        <f t="shared" si="19"/>
        <v>3.9467750816105678</v>
      </c>
      <c r="K41" s="93">
        <f t="shared" si="19"/>
        <v>3.9467750816105678</v>
      </c>
      <c r="L41" s="93">
        <f t="shared" si="19"/>
        <v>3.9467750816105678</v>
      </c>
      <c r="M41" s="93">
        <f t="shared" si="19"/>
        <v>3.9467750816105678</v>
      </c>
      <c r="N41" s="93">
        <f t="shared" si="19"/>
        <v>4.0923042357247637</v>
      </c>
      <c r="O41" s="93">
        <f t="shared" si="19"/>
        <v>4.2407818054891653</v>
      </c>
      <c r="P41" s="93">
        <f t="shared" si="19"/>
        <v>4.24508716772824</v>
      </c>
      <c r="Q41" s="93">
        <f t="shared" si="19"/>
        <v>4.4596690863012549</v>
      </c>
      <c r="R41" s="93">
        <f t="shared" si="19"/>
        <v>4.490105621704501</v>
      </c>
    </row>
    <row r="42" spans="1:18">
      <c r="A42" s="90" t="s">
        <v>349</v>
      </c>
      <c r="B42" s="84">
        <v>0.97898250799999997</v>
      </c>
      <c r="C42" s="93">
        <f>IFERROR(C19/$B42,0)</f>
        <v>3.1154445341918331E-5</v>
      </c>
      <c r="D42" s="93">
        <f>IFERROR(D19/$B42,0)</f>
        <v>4.6878888776190385E-7</v>
      </c>
      <c r="E42" s="93">
        <f>IFERROR(E19/$B42,0)</f>
        <v>3.9056001632877159E-4</v>
      </c>
      <c r="F42" s="93">
        <f>IFERROR(F19/$B42,0)</f>
        <v>5.2242427488624879</v>
      </c>
      <c r="G42" s="92">
        <f t="shared" si="7"/>
        <v>2.8852729956012357E-5</v>
      </c>
      <c r="H42" s="92">
        <f t="shared" si="8"/>
        <v>4.618394305745685E-7</v>
      </c>
      <c r="I42" s="93">
        <f t="shared" ref="I42:R42" si="20">IFERROR(I19/$B42,0)</f>
        <v>0</v>
      </c>
      <c r="J42" s="93">
        <f t="shared" si="20"/>
        <v>0</v>
      </c>
      <c r="K42" s="93">
        <f t="shared" si="20"/>
        <v>0</v>
      </c>
      <c r="L42" s="93">
        <f t="shared" si="20"/>
        <v>0</v>
      </c>
      <c r="M42" s="93">
        <f t="shared" si="20"/>
        <v>0</v>
      </c>
      <c r="N42" s="93">
        <f t="shared" si="20"/>
        <v>4.3401095707318706</v>
      </c>
      <c r="O42" s="93">
        <f t="shared" si="20"/>
        <v>4.3503750313596612</v>
      </c>
      <c r="P42" s="93">
        <f t="shared" si="20"/>
        <v>4.3631065149508146</v>
      </c>
      <c r="Q42" s="93">
        <f t="shared" si="20"/>
        <v>4.2871568825329778</v>
      </c>
      <c r="R42" s="93">
        <f t="shared" si="20"/>
        <v>4.622393620373094</v>
      </c>
    </row>
    <row r="43" spans="1:18">
      <c r="A43" s="90" t="s">
        <v>350</v>
      </c>
      <c r="B43" s="84">
        <v>2.0897492E-2</v>
      </c>
      <c r="C43" s="93">
        <f>IFERROR(C28/$B43,0)</f>
        <v>1.4594888724532172E-3</v>
      </c>
      <c r="D43" s="93">
        <f>IFERROR(D28/$B43,0)</f>
        <v>2.1961301435774164E-5</v>
      </c>
      <c r="E43" s="93">
        <f>IFERROR(E28/$B43,0)</f>
        <v>1.8296522104665085E-2</v>
      </c>
      <c r="F43" s="93">
        <f>IFERROR(F28/$B43,0)</f>
        <v>248.16455529980101</v>
      </c>
      <c r="G43" s="92">
        <f t="shared" si="7"/>
        <v>1.3516607680966561E-3</v>
      </c>
      <c r="H43" s="92">
        <f t="shared" si="8"/>
        <v>2.1635741006089448E-5</v>
      </c>
      <c r="I43" s="93">
        <f t="shared" ref="I43:R43" si="21">IFERROR(I28/$B43,0)</f>
        <v>200.35802440870924</v>
      </c>
      <c r="J43" s="93">
        <f t="shared" si="21"/>
        <v>200.35802440870924</v>
      </c>
      <c r="K43" s="93">
        <f t="shared" si="21"/>
        <v>200.35802440870924</v>
      </c>
      <c r="L43" s="93">
        <f t="shared" si="21"/>
        <v>200.35802440870924</v>
      </c>
      <c r="M43" s="93">
        <f t="shared" si="21"/>
        <v>200.35802440870924</v>
      </c>
      <c r="N43" s="93">
        <f t="shared" si="21"/>
        <v>202.27227304955673</v>
      </c>
      <c r="O43" s="93">
        <f t="shared" si="21"/>
        <v>204.70227373524673</v>
      </c>
      <c r="P43" s="93">
        <f t="shared" si="21"/>
        <v>202.34387385417594</v>
      </c>
      <c r="Q43" s="93">
        <f t="shared" si="21"/>
        <v>208.55939995915332</v>
      </c>
      <c r="R43" s="93">
        <f t="shared" si="21"/>
        <v>219.57522120699602</v>
      </c>
    </row>
    <row r="44" spans="1:18">
      <c r="A44" s="90" t="s">
        <v>351</v>
      </c>
      <c r="B44" s="84">
        <v>0.99987999999999999</v>
      </c>
      <c r="C44" s="93">
        <f>IFERROR(C15/$B44,0)</f>
        <v>3.050331743427224E-5</v>
      </c>
      <c r="D44" s="93">
        <f>IFERROR(D15/$B44,0)</f>
        <v>4.5899120000768002E-7</v>
      </c>
      <c r="E44" s="93">
        <f>IFERROR(E15/$B44,0)</f>
        <v>3.8239731198750027E-4</v>
      </c>
      <c r="F44" s="93">
        <f>IFERROR(F15/$B44,0)</f>
        <v>5.000891796192958</v>
      </c>
      <c r="G44" s="92">
        <f t="shared" si="7"/>
        <v>2.82497043382078E-5</v>
      </c>
      <c r="H44" s="92">
        <f t="shared" si="8"/>
        <v>4.5218698556298505E-7</v>
      </c>
      <c r="I44" s="93">
        <f t="shared" ref="I44:R44" si="22">IFERROR(I15/$B44,0)</f>
        <v>3.7148284117024839</v>
      </c>
      <c r="J44" s="93">
        <f t="shared" si="22"/>
        <v>3.7148284117024839</v>
      </c>
      <c r="K44" s="93">
        <f t="shared" si="22"/>
        <v>3.7148284117024839</v>
      </c>
      <c r="L44" s="93">
        <f t="shared" si="22"/>
        <v>3.7148284117024839</v>
      </c>
      <c r="M44" s="93">
        <f t="shared" si="22"/>
        <v>3.7148284117024839</v>
      </c>
      <c r="N44" s="93">
        <f t="shared" si="22"/>
        <v>4.4247733970500702</v>
      </c>
      <c r="O44" s="93">
        <f t="shared" si="22"/>
        <v>4.4247733970500702</v>
      </c>
      <c r="P44" s="93">
        <f t="shared" si="22"/>
        <v>4.4247733970500702</v>
      </c>
      <c r="Q44" s="93">
        <f t="shared" si="22"/>
        <v>4.4247733970500702</v>
      </c>
      <c r="R44" s="93">
        <f t="shared" si="22"/>
        <v>4.4247733970500702</v>
      </c>
    </row>
    <row r="45" spans="1:18">
      <c r="A45" s="87" t="s">
        <v>17</v>
      </c>
      <c r="B45" s="87" t="s">
        <v>8</v>
      </c>
      <c r="C45" s="88">
        <f t="shared" ref="C45:E45" si="23">IFERROR(1/SUM(1/C46,1/C47),0)</f>
        <v>1.5689204695590063E-5</v>
      </c>
      <c r="D45" s="88">
        <f t="shared" si="23"/>
        <v>2.3607946597651178E-7</v>
      </c>
      <c r="E45" s="88">
        <f t="shared" si="23"/>
        <v>1.9668384318338147E-4</v>
      </c>
      <c r="F45" s="88">
        <f>IFERROR(1/SUM(1/F46,1/F47),0)</f>
        <v>2.5834896821217352</v>
      </c>
      <c r="G45" s="88">
        <f t="shared" ref="G45:R45" si="24">IFERROR(1/SUM(1/G46,1/G47),0)</f>
        <v>1.4530072208299547E-5</v>
      </c>
      <c r="H45" s="88">
        <f t="shared" si="24"/>
        <v>2.3257975776814273E-7</v>
      </c>
      <c r="I45" s="88">
        <f t="shared" si="24"/>
        <v>1.9890889253607165</v>
      </c>
      <c r="J45" s="88">
        <f t="shared" si="24"/>
        <v>1.9890889253607165</v>
      </c>
      <c r="K45" s="88">
        <f t="shared" si="24"/>
        <v>1.9890889253607165</v>
      </c>
      <c r="L45" s="88">
        <f t="shared" si="24"/>
        <v>1.9890889253607165</v>
      </c>
      <c r="M45" s="88">
        <f t="shared" si="24"/>
        <v>1.9890889253607165</v>
      </c>
      <c r="N45" s="88">
        <f t="shared" si="24"/>
        <v>2.3182549854713299</v>
      </c>
      <c r="O45" s="88">
        <f t="shared" si="24"/>
        <v>2.2175972754700717</v>
      </c>
      <c r="P45" s="88">
        <f t="shared" si="24"/>
        <v>2.2193880519399722</v>
      </c>
      <c r="Q45" s="88">
        <f t="shared" si="24"/>
        <v>2.2425381468679562</v>
      </c>
      <c r="R45" s="88">
        <f t="shared" si="24"/>
        <v>2.2858635785137316</v>
      </c>
    </row>
    <row r="46" spans="1:18">
      <c r="A46" s="90" t="s">
        <v>352</v>
      </c>
      <c r="B46" s="84">
        <v>1</v>
      </c>
      <c r="C46" s="93">
        <f>IFERROR(C10/$B46,0)</f>
        <v>3.0499657036180126E-5</v>
      </c>
      <c r="D46" s="93">
        <f>IFERROR(D10/$B46,0)</f>
        <v>4.5893612106367911E-7</v>
      </c>
      <c r="E46" s="93">
        <f>IFERROR(E10/$B46,0)</f>
        <v>3.8235142431006176E-4</v>
      </c>
      <c r="F46" s="93">
        <f>IFERROR(F10/$B46,0)</f>
        <v>4.971494197773775</v>
      </c>
      <c r="G46" s="92">
        <f>(IF(AND(C46&lt;&gt;0,E46&lt;&gt;0,F46&lt;&gt;0),1/((1/C46)+(1/E46)+(1/F46)),IF(AND(C46&lt;&gt;0,E46&lt;&gt;0,F46=0), 1/((1/C46)+(1/E46)),IF(AND(C46&lt;&gt;0,E46=0,F46&lt;&gt;0),1/((1/C46)+(1/F46)),IF(AND(C46=0,E46&lt;&gt;0,F46&lt;&gt;0),1/((1/E46)+(1/F46)),IF(AND(C46&lt;&gt;0,E46=0,F46=0),1/(1/C46),IF(AND(C46=0,E46&lt;&gt;0,F46=0),1/(1/E46),IF(AND(C46=0,E46=0,F46&lt;&gt;0),1/(1/F46),IF(AND(C46=0,E46=0,F46=0),0)))))))))</f>
        <v>2.8246313449423413E-5</v>
      </c>
      <c r="H46" s="92">
        <f>(IF(AND(C46&lt;&gt;0,D46&lt;&gt;0,F46&lt;&gt;0),1/((1/C46)+(1/D46)+(1/F46)),IF(AND(C46&lt;&gt;0,D46&lt;&gt;0,F46=0), 1/((1/C46)+(1/D46)),IF(AND(C46&lt;&gt;0,D46=0,F46&lt;&gt;0),1/((1/C46)+(1/F46)),IF(AND(C46=0,D46&lt;&gt;0,F46&lt;&gt;0),1/((1/D46)+(1/F46)),IF(AND(C46&lt;&gt;0,D46=0,F46=0),1/(1/C46),IF(AND(C46=0,D46&lt;&gt;0,F46=0),1/(1/D46),IF(AND(C46=0,D46=0,F46&lt;&gt;0),1/(1/F46),IF(AND(C46=0,D46=0,F46=0),0)))))))))</f>
        <v>4.5213272288790534E-7</v>
      </c>
      <c r="I46" s="93">
        <f t="shared" ref="I46:R46" si="25">IFERROR(I10/$B46,0)</f>
        <v>3.7143826322930797</v>
      </c>
      <c r="J46" s="93">
        <f t="shared" si="25"/>
        <v>3.7143826322930797</v>
      </c>
      <c r="K46" s="93">
        <f t="shared" si="25"/>
        <v>3.7143826322930797</v>
      </c>
      <c r="L46" s="93">
        <f t="shared" si="25"/>
        <v>3.7143826322930797</v>
      </c>
      <c r="M46" s="93">
        <f t="shared" si="25"/>
        <v>3.7143826322930797</v>
      </c>
      <c r="N46" s="93">
        <f t="shared" si="25"/>
        <v>4.6644155844155835</v>
      </c>
      <c r="O46" s="93">
        <f t="shared" si="25"/>
        <v>4.3610389610389593</v>
      </c>
      <c r="P46" s="93">
        <f t="shared" si="25"/>
        <v>4.2908855697988955</v>
      </c>
      <c r="Q46" s="93">
        <f t="shared" si="25"/>
        <v>4.5575027382256286</v>
      </c>
      <c r="R46" s="93">
        <f t="shared" si="25"/>
        <v>4.3987624940504526</v>
      </c>
    </row>
    <row r="47" spans="1:18">
      <c r="A47" s="90" t="s">
        <v>353</v>
      </c>
      <c r="B47" s="96">
        <v>0.94399</v>
      </c>
      <c r="C47" s="93">
        <f>IFERROR(C6/$B47,0)</f>
        <v>3.2309300984311407E-5</v>
      </c>
      <c r="D47" s="93">
        <f>IFERROR(D6/$B47,0)</f>
        <v>4.8616629526126247E-7</v>
      </c>
      <c r="E47" s="93">
        <f>IFERROR(E6/$B47,0)</f>
        <v>4.0503757911636962E-4</v>
      </c>
      <c r="F47" s="93">
        <f>IFERROR(F6/$B47,0)</f>
        <v>5.3784672015871982</v>
      </c>
      <c r="G47" s="92">
        <f>(IF(AND(C47&lt;&gt;0,E47&lt;&gt;0,F47&lt;&gt;0),1/((1/C47)+(1/E47)+(1/F47)),IF(AND(C47&lt;&gt;0,E47&lt;&gt;0,F47=0), 1/((1/C47)+(1/E47)),IF(AND(C47&lt;&gt;0,E47=0,F47&lt;&gt;0),1/((1/C47)+(1/F47)),IF(AND(C47=0,E47&lt;&gt;0,F47&lt;&gt;0),1/((1/E47)+(1/F47)),IF(AND(C47&lt;&gt;0,E47=0,F47=0),1/(1/C47),IF(AND(C47=0,E47&lt;&gt;0,F47=0),1/(1/E47),IF(AND(C47=0,E47=0,F47&lt;&gt;0),1/(1/F47),IF(AND(C47=0,E47=0,F47=0),0)))))))))</f>
        <v>2.9922262726603682E-5</v>
      </c>
      <c r="H47" s="92">
        <f>(IF(AND(C47&lt;&gt;0,D47&lt;&gt;0,F47&lt;&gt;0),1/((1/C47)+(1/D47)+(1/F47)),IF(AND(C47&lt;&gt;0,D47&lt;&gt;0,F47=0), 1/((1/C47)+(1/D47)),IF(AND(C47&lt;&gt;0,D47=0,F47&lt;&gt;0),1/((1/C47)+(1/F47)),IF(AND(C47=0,D47&lt;&gt;0,F47&lt;&gt;0),1/((1/D47)+(1/F47)),IF(AND(C47&lt;&gt;0,D47=0,F47=0),1/(1/C47),IF(AND(C47=0,D47&lt;&gt;0,F47=0),1/(1/D47),IF(AND(C47=0,D47=0,F47&lt;&gt;0),1/(1/F47),IF(AND(C47=0,D47=0,F47=0),0)))))))))</f>
        <v>4.7895923022929077E-7</v>
      </c>
      <c r="I47" s="93">
        <f t="shared" ref="I47:R47" si="26">IFERROR(I6/$B47,0)</f>
        <v>4.2823070232968696</v>
      </c>
      <c r="J47" s="93">
        <f t="shared" si="26"/>
        <v>4.2823070232968696</v>
      </c>
      <c r="K47" s="93">
        <f t="shared" si="26"/>
        <v>4.2823070232968696</v>
      </c>
      <c r="L47" s="93">
        <f t="shared" si="26"/>
        <v>4.2823070232968696</v>
      </c>
      <c r="M47" s="93">
        <f t="shared" si="26"/>
        <v>4.2823070232968696</v>
      </c>
      <c r="N47" s="93">
        <f t="shared" si="26"/>
        <v>4.6089362713479458</v>
      </c>
      <c r="O47" s="93">
        <f t="shared" si="26"/>
        <v>4.5119156650403829</v>
      </c>
      <c r="P47" s="93">
        <f t="shared" si="26"/>
        <v>4.597224994841568</v>
      </c>
      <c r="Q47" s="93">
        <f t="shared" si="26"/>
        <v>4.414915797451628</v>
      </c>
      <c r="R47" s="93">
        <f t="shared" si="26"/>
        <v>4.7588509330688824</v>
      </c>
    </row>
    <row r="48" spans="1:18">
      <c r="A48" s="87" t="s">
        <v>30</v>
      </c>
      <c r="B48" s="87" t="s">
        <v>8</v>
      </c>
      <c r="C48" s="88">
        <f t="shared" ref="C48:E48" si="27">IFERROR(1/SUM(1/C49,1/C50,1/C51,1/C52,1/C53,1/C54,1/C55,1/C56,1/C57,1/C58,1/C59,1/C60,1/C61,1/C62),0)</f>
        <v>3.3888502704579404E-6</v>
      </c>
      <c r="D48" s="88">
        <f t="shared" si="27"/>
        <v>5.0992894646147568E-8</v>
      </c>
      <c r="E48" s="88">
        <f t="shared" si="27"/>
        <v>4.2483485179720984E-5</v>
      </c>
      <c r="F48" s="88">
        <f>IFERROR(1/SUM(1/F49,1/F50,1/F51,1/F52,1/F53,1/F54,1/F55,1/F56,1/F57,1/F58,1/F59,1/F60,1/F61,1/F62),0)</f>
        <v>0.5523628569474377</v>
      </c>
      <c r="G48" s="88">
        <f t="shared" ref="G48:R48" si="28">IFERROR(1/SUM(1/G49,1/G50,1/G51,1/G52,1/G53,1/G54,1/G55,1/G56,1/G57,1/G58,1/G59,1/G60,1/G61,1/G62),0)</f>
        <v>3.1384787977797003E-6</v>
      </c>
      <c r="H48" s="88">
        <f t="shared" si="28"/>
        <v>5.0236961629358641E-8</v>
      </c>
      <c r="I48" s="88">
        <f>IFERROR(1/SUM(1/I49,1/I50,1/I51,1/I52,1/I53,1/I54,1/I55,1/I56,1/I58,1/I59,1/I61,1/I62),0)</f>
        <v>0.4303817337306608</v>
      </c>
      <c r="J48" s="88">
        <f t="shared" ref="J48:M48" si="29">IFERROR(1/SUM(1/J49,1/J50,1/J51,1/J52,1/J53,1/J54,1/J55,1/J56,1/J58,1/J59,1/J61,1/J62),0)</f>
        <v>0.4303817337306608</v>
      </c>
      <c r="K48" s="88">
        <f t="shared" si="29"/>
        <v>0.4303817337306608</v>
      </c>
      <c r="L48" s="88">
        <f t="shared" si="29"/>
        <v>0.4303817337306608</v>
      </c>
      <c r="M48" s="88">
        <f t="shared" si="29"/>
        <v>0.4303817337306608</v>
      </c>
      <c r="N48" s="88">
        <f t="shared" si="28"/>
        <v>0.4844155027159685</v>
      </c>
      <c r="O48" s="88">
        <f t="shared" si="28"/>
        <v>0.47764031444045207</v>
      </c>
      <c r="P48" s="88">
        <f t="shared" si="28"/>
        <v>0.47748927196011642</v>
      </c>
      <c r="Q48" s="88">
        <f t="shared" si="28"/>
        <v>0.4839452507443483</v>
      </c>
      <c r="R48" s="88">
        <f t="shared" si="28"/>
        <v>0.48872892566885934</v>
      </c>
    </row>
    <row r="49" spans="1:18">
      <c r="A49" s="90" t="s">
        <v>354</v>
      </c>
      <c r="B49" s="97">
        <v>1</v>
      </c>
      <c r="C49" s="93">
        <f>IFERROR(C23/$B49,0)</f>
        <v>3.0499657036180126E-5</v>
      </c>
      <c r="D49" s="93">
        <f>IFERROR(D23/$B49,0)</f>
        <v>4.5893612106367911E-7</v>
      </c>
      <c r="E49" s="93">
        <f>IFERROR(E23/$B49,0)</f>
        <v>3.8235142431006176E-4</v>
      </c>
      <c r="F49" s="93">
        <f>IFERROR(F23/$B49,0)</f>
        <v>4.8497974732895495</v>
      </c>
      <c r="G49" s="92">
        <f t="shared" ref="G49:G62" si="30">(IF(AND(C49&lt;&gt;0,E49&lt;&gt;0,F49&lt;&gt;0),1/((1/C49)+(1/E49)+(1/F49)),IF(AND(C49&lt;&gt;0,E49&lt;&gt;0,F49=0), 1/((1/C49)+(1/E49)),IF(AND(C49&lt;&gt;0,E49=0,F49&lt;&gt;0),1/((1/C49)+(1/F49)),IF(AND(C49=0,E49&lt;&gt;0,F49&lt;&gt;0),1/((1/E49)+(1/F49)),IF(AND(C49&lt;&gt;0,E49=0,F49=0),1/(1/C49),IF(AND(C49=0,E49&lt;&gt;0,F49=0),1/(1/E49),IF(AND(C49=0,E49=0,F49&lt;&gt;0),1/(1/F49),IF(AND(C49=0,E49=0,F49=0),0)))))))))</f>
        <v>2.8246309422328773E-5</v>
      </c>
      <c r="H49" s="92">
        <f t="shared" ref="H49:H62" si="31">(IF(AND(C49&lt;&gt;0,D49&lt;&gt;0,F49&lt;&gt;0),1/((1/C49)+(1/D49)+(1/F49)),IF(AND(C49&lt;&gt;0,D49&lt;&gt;0,F49=0), 1/((1/C49)+(1/D49)),IF(AND(C49&lt;&gt;0,D49=0,F49&lt;&gt;0),1/((1/C49)+(1/F49)),IF(AND(C49=0,D49&lt;&gt;0,F49&lt;&gt;0),1/((1/D49)+(1/F49)),IF(AND(C49&lt;&gt;0,D49=0,F49=0),1/(1/C49),IF(AND(C49=0,D49&lt;&gt;0,F49=0),1/(1/D49),IF(AND(C49=0,D49=0,F49&lt;&gt;0),1/(1/F49),IF(AND(C49=0,D49=0,F49=0),0)))))))))</f>
        <v>4.5213272185609417E-7</v>
      </c>
      <c r="I49" s="93">
        <f t="shared" ref="I49:R49" si="32">IFERROR(I23/$B49,0)</f>
        <v>3.669878508588186</v>
      </c>
      <c r="J49" s="93">
        <f t="shared" si="32"/>
        <v>3.669878508588186</v>
      </c>
      <c r="K49" s="93">
        <f t="shared" si="32"/>
        <v>3.669878508588186</v>
      </c>
      <c r="L49" s="93">
        <f t="shared" si="32"/>
        <v>3.669878508588186</v>
      </c>
      <c r="M49" s="93">
        <f t="shared" si="32"/>
        <v>3.669878508588186</v>
      </c>
      <c r="N49" s="93">
        <f t="shared" si="32"/>
        <v>4.8130394857667564</v>
      </c>
      <c r="O49" s="93">
        <f t="shared" si="32"/>
        <v>4.5173040752351135</v>
      </c>
      <c r="P49" s="93">
        <f t="shared" si="32"/>
        <v>4.4610054701745225</v>
      </c>
      <c r="Q49" s="93">
        <f t="shared" si="32"/>
        <v>4.5068931068931075</v>
      </c>
      <c r="R49" s="93">
        <f t="shared" si="32"/>
        <v>4.29108561341571</v>
      </c>
    </row>
    <row r="50" spans="1:18">
      <c r="A50" s="90" t="s">
        <v>355</v>
      </c>
      <c r="B50" s="97">
        <v>1</v>
      </c>
      <c r="C50" s="93">
        <f>IFERROR(C25/$B50,0)</f>
        <v>3.0499657036180126E-5</v>
      </c>
      <c r="D50" s="93">
        <f>IFERROR(D25/$B50,0)</f>
        <v>4.5893612106367911E-7</v>
      </c>
      <c r="E50" s="93">
        <f>IFERROR(E25/$B50,0)</f>
        <v>3.8235142431006176E-4</v>
      </c>
      <c r="F50" s="93">
        <f>IFERROR(F25/$B50,0)</f>
        <v>5.106462266139399</v>
      </c>
      <c r="G50" s="92">
        <f t="shared" si="30"/>
        <v>2.8246317691197964E-5</v>
      </c>
      <c r="H50" s="92">
        <f t="shared" si="31"/>
        <v>4.5213272397472093E-7</v>
      </c>
      <c r="I50" s="93">
        <f t="shared" ref="I50:R50" si="33">IFERROR(I25/$B50,0)</f>
        <v>3.9858039858039858</v>
      </c>
      <c r="J50" s="93">
        <f t="shared" si="33"/>
        <v>3.9858039858039858</v>
      </c>
      <c r="K50" s="93">
        <f t="shared" si="33"/>
        <v>3.9858039858039858</v>
      </c>
      <c r="L50" s="93">
        <f t="shared" si="33"/>
        <v>3.9858039858039858</v>
      </c>
      <c r="M50" s="93">
        <f t="shared" si="33"/>
        <v>3.9858039858039858</v>
      </c>
      <c r="N50" s="93">
        <f t="shared" si="33"/>
        <v>4.2216867469879524</v>
      </c>
      <c r="O50" s="93">
        <f t="shared" si="33"/>
        <v>4.2382742681047754</v>
      </c>
      <c r="P50" s="93">
        <f t="shared" si="33"/>
        <v>4.2726251276813079</v>
      </c>
      <c r="Q50" s="93">
        <f t="shared" si="33"/>
        <v>4.3289510489510494</v>
      </c>
      <c r="R50" s="93">
        <f t="shared" si="33"/>
        <v>4.5181818181818176</v>
      </c>
    </row>
    <row r="51" spans="1:18">
      <c r="A51" s="90" t="s">
        <v>356</v>
      </c>
      <c r="B51" s="97">
        <v>1</v>
      </c>
      <c r="C51" s="93">
        <f>IFERROR(C21/$B51,0)</f>
        <v>3.0499657036180126E-5</v>
      </c>
      <c r="D51" s="93">
        <f>IFERROR(D21/$B51,0)</f>
        <v>4.5893612106367911E-7</v>
      </c>
      <c r="E51" s="93">
        <f>IFERROR(E21/$B51,0)</f>
        <v>3.8235142431006176E-4</v>
      </c>
      <c r="F51" s="93">
        <f>IFERROR(F21/$B51,0)</f>
        <v>5.0002916891774145</v>
      </c>
      <c r="G51" s="92">
        <f t="shared" si="30"/>
        <v>2.8246314373687212E-5</v>
      </c>
      <c r="H51" s="92">
        <f t="shared" si="31"/>
        <v>4.5213272312471765E-7</v>
      </c>
      <c r="I51" s="93">
        <f t="shared" ref="I51:R51" si="34">IFERROR(I21/$B51,0)</f>
        <v>4.1049671977507032</v>
      </c>
      <c r="J51" s="93">
        <f t="shared" si="34"/>
        <v>4.1049671977507032</v>
      </c>
      <c r="K51" s="93">
        <f t="shared" si="34"/>
        <v>4.1049671977507032</v>
      </c>
      <c r="L51" s="93">
        <f t="shared" si="34"/>
        <v>4.1049671977507032</v>
      </c>
      <c r="M51" s="93">
        <f t="shared" si="34"/>
        <v>4.1049671977507032</v>
      </c>
      <c r="N51" s="93">
        <f t="shared" si="34"/>
        <v>4.4242424242424239</v>
      </c>
      <c r="O51" s="93">
        <f t="shared" si="34"/>
        <v>4.4242424242424239</v>
      </c>
      <c r="P51" s="93">
        <f t="shared" si="34"/>
        <v>4.4242424242424239</v>
      </c>
      <c r="Q51" s="93">
        <f t="shared" si="34"/>
        <v>4.4242424242424239</v>
      </c>
      <c r="R51" s="93">
        <f t="shared" si="34"/>
        <v>4.4242424242424239</v>
      </c>
    </row>
    <row r="52" spans="1:18">
      <c r="A52" s="90" t="s">
        <v>357</v>
      </c>
      <c r="B52" s="98">
        <v>0.99980000000000002</v>
      </c>
      <c r="C52" s="93">
        <f>IFERROR(C17/$B52,0)</f>
        <v>3.0505758187817688E-5</v>
      </c>
      <c r="D52" s="93">
        <f>IFERROR(D17/$B52,0)</f>
        <v>4.5902792664900892E-7</v>
      </c>
      <c r="E52" s="93">
        <f>IFERROR(E17/$B52,0)</f>
        <v>3.8242790989204015E-4</v>
      </c>
      <c r="F52" s="93">
        <f>IFERROR(F17/$B52,0)</f>
        <v>4.9919437383191374</v>
      </c>
      <c r="G52" s="92">
        <f t="shared" si="30"/>
        <v>2.8251964467776372E-5</v>
      </c>
      <c r="H52" s="92">
        <f t="shared" si="31"/>
        <v>4.5222316768169509E-7</v>
      </c>
      <c r="I52" s="93">
        <f t="shared" ref="I52:R52" si="35">IFERROR(I17/$B52,0)</f>
        <v>3.8368157078604366</v>
      </c>
      <c r="J52" s="93">
        <f t="shared" si="35"/>
        <v>3.8368157078604366</v>
      </c>
      <c r="K52" s="93">
        <f t="shared" si="35"/>
        <v>3.8368157078604366</v>
      </c>
      <c r="L52" s="93">
        <f t="shared" si="35"/>
        <v>3.8368157078604366</v>
      </c>
      <c r="M52" s="93">
        <f t="shared" si="35"/>
        <v>3.8368157078604366</v>
      </c>
      <c r="N52" s="93">
        <f t="shared" si="35"/>
        <v>4.3084649987848795</v>
      </c>
      <c r="O52" s="93">
        <f t="shared" si="35"/>
        <v>4.3028249322774563</v>
      </c>
      <c r="P52" s="93">
        <f t="shared" si="35"/>
        <v>4.2838208589005804</v>
      </c>
      <c r="Q52" s="93">
        <f t="shared" si="35"/>
        <v>4.5299882897734207</v>
      </c>
      <c r="R52" s="93">
        <f t="shared" si="35"/>
        <v>4.4168561834711877</v>
      </c>
    </row>
    <row r="53" spans="1:18">
      <c r="A53" s="90" t="s">
        <v>358</v>
      </c>
      <c r="B53" s="97">
        <v>2.0000000000000001E-4</v>
      </c>
      <c r="C53" s="93">
        <f>IFERROR(C5/$B53,0)</f>
        <v>0.15249828518090061</v>
      </c>
      <c r="D53" s="93">
        <f>IFERROR(D5/$B53,0)</f>
        <v>2.2946806053183956E-3</v>
      </c>
      <c r="E53" s="93">
        <f>IFERROR(E5/$B53,0)</f>
        <v>1.9117571215503086</v>
      </c>
      <c r="F53" s="93">
        <f>IFERROR(F5/$B53,0)</f>
        <v>25001.45844588707</v>
      </c>
      <c r="G53" s="92">
        <f t="shared" si="30"/>
        <v>0.14123157186843605</v>
      </c>
      <c r="H53" s="92">
        <f t="shared" si="31"/>
        <v>2.2606636156235881E-3</v>
      </c>
      <c r="I53" s="93">
        <f t="shared" ref="I53:R53" si="36">IFERROR(I5/$B53,0)</f>
        <v>16646.397081179693</v>
      </c>
      <c r="J53" s="93">
        <f t="shared" si="36"/>
        <v>16646.397081179693</v>
      </c>
      <c r="K53" s="93">
        <f t="shared" si="36"/>
        <v>16646.397081179693</v>
      </c>
      <c r="L53" s="93">
        <f t="shared" si="36"/>
        <v>16646.397081179693</v>
      </c>
      <c r="M53" s="93">
        <f t="shared" si="36"/>
        <v>16646.397081179693</v>
      </c>
      <c r="N53" s="93">
        <f t="shared" si="36"/>
        <v>22121.212121212116</v>
      </c>
      <c r="O53" s="93">
        <f t="shared" si="36"/>
        <v>22121.212121212116</v>
      </c>
      <c r="P53" s="93">
        <f t="shared" si="36"/>
        <v>22121.212121212116</v>
      </c>
      <c r="Q53" s="93">
        <f t="shared" si="36"/>
        <v>22121.212121212116</v>
      </c>
      <c r="R53" s="93">
        <f t="shared" si="36"/>
        <v>22121.212121212116</v>
      </c>
    </row>
    <row r="54" spans="1:18">
      <c r="A54" s="90" t="s">
        <v>359</v>
      </c>
      <c r="B54" s="97">
        <v>0.99999979999999999</v>
      </c>
      <c r="C54" s="93">
        <f>IFERROR(C9/$B54,0)</f>
        <v>3.0499663136112754E-5</v>
      </c>
      <c r="D54" s="93">
        <f>IFERROR(D9/$B54,0)</f>
        <v>4.589362128509217E-7</v>
      </c>
      <c r="E54" s="93">
        <f>IFERROR(E9/$B54,0)</f>
        <v>3.8235150078036191E-4</v>
      </c>
      <c r="F54" s="93">
        <f>IFERROR(F9/$B54,0)</f>
        <v>5.1974873305015965</v>
      </c>
      <c r="G54" s="92">
        <f t="shared" si="30"/>
        <v>2.8246326076779341E-5</v>
      </c>
      <c r="H54" s="92">
        <f t="shared" si="31"/>
        <v>4.5213281510237506E-7</v>
      </c>
      <c r="I54" s="93">
        <f t="shared" ref="I54:R54" si="37">IFERROR(I9/$B54,0)</f>
        <v>4.2135650562772247</v>
      </c>
      <c r="J54" s="93">
        <f t="shared" si="37"/>
        <v>4.2135650562772247</v>
      </c>
      <c r="K54" s="93">
        <f t="shared" si="37"/>
        <v>4.2135650562772247</v>
      </c>
      <c r="L54" s="93">
        <f t="shared" si="37"/>
        <v>4.2135650562772247</v>
      </c>
      <c r="M54" s="93">
        <f t="shared" si="37"/>
        <v>4.2135650562772247</v>
      </c>
      <c r="N54" s="93">
        <f t="shared" si="37"/>
        <v>4.2253553071227712</v>
      </c>
      <c r="O54" s="93">
        <f t="shared" si="37"/>
        <v>4.2605463066547191</v>
      </c>
      <c r="P54" s="93">
        <f t="shared" si="37"/>
        <v>4.2156615282872849</v>
      </c>
      <c r="Q54" s="93">
        <f t="shared" si="37"/>
        <v>4.2472735767274425</v>
      </c>
      <c r="R54" s="93">
        <f t="shared" si="37"/>
        <v>4.5987205100129902</v>
      </c>
    </row>
    <row r="55" spans="1:18">
      <c r="A55" s="90" t="s">
        <v>360</v>
      </c>
      <c r="B55" s="97">
        <v>1.9999999999999999E-7</v>
      </c>
      <c r="C55" s="93">
        <f>IFERROR(C24/$B55,0)</f>
        <v>152.49828518090064</v>
      </c>
      <c r="D55" s="93">
        <f>IFERROR(D24/$B55,0)</f>
        <v>2.2946806053183955</v>
      </c>
      <c r="E55" s="93">
        <f>IFERROR(E24/$B55,0)</f>
        <v>1911.757121550309</v>
      </c>
      <c r="F55" s="93">
        <f>IFERROR(F24/$B55,0)</f>
        <v>25394338.507179569</v>
      </c>
      <c r="G55" s="92">
        <f t="shared" si="30"/>
        <v>141.23158421145411</v>
      </c>
      <c r="H55" s="92">
        <f t="shared" si="31"/>
        <v>2.2606636187860816</v>
      </c>
      <c r="I55" s="93">
        <f t="shared" ref="I55:R55" si="38">IFERROR(I24/$B55,0)</f>
        <v>20130526.702821951</v>
      </c>
      <c r="J55" s="93">
        <f t="shared" si="38"/>
        <v>20130526.702821951</v>
      </c>
      <c r="K55" s="93">
        <f t="shared" si="38"/>
        <v>20130526.702821951</v>
      </c>
      <c r="L55" s="93">
        <f t="shared" si="38"/>
        <v>20130526.702821951</v>
      </c>
      <c r="M55" s="93">
        <f t="shared" si="38"/>
        <v>20130526.702821951</v>
      </c>
      <c r="N55" s="93">
        <f t="shared" si="38"/>
        <v>21796497.080900755</v>
      </c>
      <c r="O55" s="93">
        <f t="shared" si="38"/>
        <v>21318584.070796467</v>
      </c>
      <c r="P55" s="93">
        <f t="shared" si="38"/>
        <v>21660623.833644353</v>
      </c>
      <c r="Q55" s="93">
        <f t="shared" si="38"/>
        <v>20847215.611613523</v>
      </c>
      <c r="R55" s="93">
        <f t="shared" si="38"/>
        <v>22468831.168831158</v>
      </c>
    </row>
    <row r="56" spans="1:18">
      <c r="A56" s="90" t="s">
        <v>361</v>
      </c>
      <c r="B56" s="97">
        <v>0.99979000004200003</v>
      </c>
      <c r="C56" s="93">
        <f>IFERROR(C20/$B56,0)</f>
        <v>3.050606330819359E-5</v>
      </c>
      <c r="D56" s="93">
        <f>IFERROR(D20/$B56,0)</f>
        <v>4.5903251787315309E-7</v>
      </c>
      <c r="E56" s="93">
        <f>IFERROR(E20/$B56,0)</f>
        <v>3.8243173495834085E-4</v>
      </c>
      <c r="F56" s="93">
        <f>IFERROR(F20/$B56,0)</f>
        <v>5.1196169498199682</v>
      </c>
      <c r="G56" s="92">
        <f t="shared" si="30"/>
        <v>2.8252251031458058E-5</v>
      </c>
      <c r="H56" s="92">
        <f t="shared" si="31"/>
        <v>4.5222769186549404E-7</v>
      </c>
      <c r="I56" s="93">
        <f t="shared" ref="I56:R56" si="39">IFERROR(I20/$B56,0)</f>
        <v>4.0973812130700864</v>
      </c>
      <c r="J56" s="93">
        <f t="shared" si="39"/>
        <v>4.0973812130700864</v>
      </c>
      <c r="K56" s="93">
        <f t="shared" si="39"/>
        <v>4.0973812130700864</v>
      </c>
      <c r="L56" s="93">
        <f t="shared" si="39"/>
        <v>4.0973812130700864</v>
      </c>
      <c r="M56" s="93">
        <f t="shared" si="39"/>
        <v>4.0973812130700864</v>
      </c>
      <c r="N56" s="93">
        <f t="shared" si="39"/>
        <v>4.2687015501999968</v>
      </c>
      <c r="O56" s="93">
        <f t="shared" si="39"/>
        <v>4.2534486288276208</v>
      </c>
      <c r="P56" s="93">
        <f t="shared" si="39"/>
        <v>4.2780712219497588</v>
      </c>
      <c r="Q56" s="93">
        <f t="shared" si="39"/>
        <v>4.2169283355220131</v>
      </c>
      <c r="R56" s="93">
        <f t="shared" si="39"/>
        <v>4.5298210410981579</v>
      </c>
    </row>
    <row r="57" spans="1:18">
      <c r="A57" s="90" t="s">
        <v>362</v>
      </c>
      <c r="B57" s="97">
        <v>2.0999995799999999E-4</v>
      </c>
      <c r="C57" s="93">
        <f>IFERROR(C29/$B57,0)</f>
        <v>0.14523649112434645</v>
      </c>
      <c r="D57" s="93">
        <f>IFERROR(D29/$B57,0)</f>
        <v>2.1854105373853416E-3</v>
      </c>
      <c r="E57" s="93">
        <f>IFERROR(E29/$B57,0)</f>
        <v>1.8207214322874379</v>
      </c>
      <c r="F57" s="93">
        <f>IFERROR(F29/$B57,0)</f>
        <v>24546.89138352195</v>
      </c>
      <c r="G57" s="92">
        <f t="shared" si="30"/>
        <v>0.13450630860469162</v>
      </c>
      <c r="H57" s="92">
        <f t="shared" si="31"/>
        <v>2.1530134037001528E-3</v>
      </c>
      <c r="I57" s="93">
        <f t="shared" ref="I57:R57" si="40">IFERROR(I29/$B57,0)</f>
        <v>0</v>
      </c>
      <c r="J57" s="93">
        <f t="shared" si="40"/>
        <v>0</v>
      </c>
      <c r="K57" s="93">
        <f t="shared" si="40"/>
        <v>0</v>
      </c>
      <c r="L57" s="93">
        <f t="shared" si="40"/>
        <v>0</v>
      </c>
      <c r="M57" s="93">
        <f t="shared" si="40"/>
        <v>0</v>
      </c>
      <c r="N57" s="93">
        <f t="shared" si="40"/>
        <v>20204.389819034252</v>
      </c>
      <c r="O57" s="93">
        <f t="shared" si="40"/>
        <v>20158.582295557881</v>
      </c>
      <c r="P57" s="93">
        <f t="shared" si="40"/>
        <v>20105.243609046935</v>
      </c>
      <c r="Q57" s="93">
        <f t="shared" si="40"/>
        <v>20302.901163477327</v>
      </c>
      <c r="R57" s="93">
        <f t="shared" si="40"/>
        <v>21719.012608265326</v>
      </c>
    </row>
    <row r="58" spans="1:18">
      <c r="A58" s="90" t="s">
        <v>363</v>
      </c>
      <c r="B58" s="97">
        <v>1</v>
      </c>
      <c r="C58" s="93">
        <f>IFERROR(C16/$B58,0)</f>
        <v>3.0499657036180126E-5</v>
      </c>
      <c r="D58" s="93">
        <f>IFERROR(D16/$B58,0)</f>
        <v>4.5893612106367911E-7</v>
      </c>
      <c r="E58" s="93">
        <f>IFERROR(E16/$B58,0)</f>
        <v>3.8235142431006176E-4</v>
      </c>
      <c r="F58" s="93">
        <f>IFERROR(F16/$B58,0)</f>
        <v>4.5002625202596729</v>
      </c>
      <c r="G58" s="92">
        <f t="shared" si="30"/>
        <v>2.8246296644637599E-5</v>
      </c>
      <c r="H58" s="92">
        <f t="shared" si="31"/>
        <v>4.5213271858222713E-7</v>
      </c>
      <c r="I58" s="93">
        <f t="shared" ref="I58:R58" si="41">IFERROR(I16/$B58,0)</f>
        <v>3.3209492759117447</v>
      </c>
      <c r="J58" s="93">
        <f t="shared" si="41"/>
        <v>3.3209492759117447</v>
      </c>
      <c r="K58" s="93">
        <f t="shared" si="41"/>
        <v>3.3209492759117447</v>
      </c>
      <c r="L58" s="93">
        <f t="shared" si="41"/>
        <v>3.3209492759117447</v>
      </c>
      <c r="M58" s="93">
        <f t="shared" si="41"/>
        <v>3.3209492759117447</v>
      </c>
      <c r="N58" s="93">
        <f t="shared" si="41"/>
        <v>4.2072041166380814</v>
      </c>
      <c r="O58" s="93">
        <f t="shared" si="41"/>
        <v>4.0870288248337037</v>
      </c>
      <c r="P58" s="93">
        <f t="shared" si="41"/>
        <v>4.1943707538013602</v>
      </c>
      <c r="Q58" s="93">
        <f t="shared" si="41"/>
        <v>4.2160427807486647</v>
      </c>
      <c r="R58" s="93">
        <f t="shared" si="41"/>
        <v>3.9818181818181824</v>
      </c>
    </row>
    <row r="59" spans="1:18">
      <c r="A59" s="90" t="s">
        <v>364</v>
      </c>
      <c r="B59" s="97">
        <v>1</v>
      </c>
      <c r="C59" s="93">
        <f>IFERROR(C7/$B59,0)</f>
        <v>3.0499657036180126E-5</v>
      </c>
      <c r="D59" s="93">
        <f>IFERROR(D7/$B59,0)</f>
        <v>4.5893612106367911E-7</v>
      </c>
      <c r="E59" s="93">
        <f>IFERROR(E7/$B59,0)</f>
        <v>3.8235142431006176E-4</v>
      </c>
      <c r="F59" s="93">
        <f>IFERROR(F7/$B59,0)</f>
        <v>4.9454756572907073</v>
      </c>
      <c r="G59" s="92">
        <f t="shared" si="30"/>
        <v>2.824631260509489E-5</v>
      </c>
      <c r="H59" s="92">
        <f t="shared" si="31"/>
        <v>4.5213272267157382E-7</v>
      </c>
      <c r="I59" s="93">
        <f t="shared" ref="I59:R59" si="42">IFERROR(I7/$B59,0)</f>
        <v>3.7143826322930797</v>
      </c>
      <c r="J59" s="93">
        <f t="shared" si="42"/>
        <v>3.7143826322930797</v>
      </c>
      <c r="K59" s="93">
        <f t="shared" si="42"/>
        <v>3.7143826322930797</v>
      </c>
      <c r="L59" s="93">
        <f t="shared" si="42"/>
        <v>3.7143826322930797</v>
      </c>
      <c r="M59" s="93">
        <f t="shared" si="42"/>
        <v>3.7143826322930797</v>
      </c>
      <c r="N59" s="93">
        <f t="shared" si="42"/>
        <v>4.5921698739216961</v>
      </c>
      <c r="O59" s="93">
        <f t="shared" si="42"/>
        <v>4.3833460656990093</v>
      </c>
      <c r="P59" s="93">
        <f t="shared" si="42"/>
        <v>4.2818181818181831</v>
      </c>
      <c r="Q59" s="93">
        <f t="shared" si="42"/>
        <v>4.5543003851091122</v>
      </c>
      <c r="R59" s="93">
        <f t="shared" si="42"/>
        <v>4.3757413709285364</v>
      </c>
    </row>
    <row r="60" spans="1:18">
      <c r="A60" s="90" t="s">
        <v>365</v>
      </c>
      <c r="B60" s="99">
        <v>1.9000000000000001E-8</v>
      </c>
      <c r="C60" s="93">
        <f>IFERROR(C12/$B60,0)</f>
        <v>1605.245107167375</v>
      </c>
      <c r="D60" s="93">
        <f>IFERROR(D12/$B60,0)</f>
        <v>24.154532687562057</v>
      </c>
      <c r="E60" s="93">
        <f>IFERROR(E12/$B60,0)</f>
        <v>20123.759174213774</v>
      </c>
      <c r="F60" s="93">
        <f>IFERROR(F12/$B60,0)</f>
        <v>262636158.54003817</v>
      </c>
      <c r="G60" s="92">
        <f t="shared" si="30"/>
        <v>1486.6481077571304</v>
      </c>
      <c r="H60" s="92">
        <f t="shared" si="31"/>
        <v>23.796459107427022</v>
      </c>
      <c r="I60" s="93">
        <f t="shared" ref="I60:R60" si="43">IFERROR(I12/$B60,0)</f>
        <v>0</v>
      </c>
      <c r="J60" s="93">
        <f t="shared" si="43"/>
        <v>0</v>
      </c>
      <c r="K60" s="93">
        <f t="shared" si="43"/>
        <v>0</v>
      </c>
      <c r="L60" s="93">
        <f t="shared" si="43"/>
        <v>0</v>
      </c>
      <c r="M60" s="93">
        <f t="shared" si="43"/>
        <v>0</v>
      </c>
      <c r="N60" s="93">
        <f t="shared" si="43"/>
        <v>234480454.99684027</v>
      </c>
      <c r="O60" s="93">
        <f t="shared" si="43"/>
        <v>227163406.53585476</v>
      </c>
      <c r="P60" s="93">
        <f t="shared" si="43"/>
        <v>225718331.81105915</v>
      </c>
      <c r="Q60" s="93">
        <f t="shared" si="43"/>
        <v>237053886.5793395</v>
      </c>
      <c r="R60" s="93">
        <f t="shared" si="43"/>
        <v>232379650.42476317</v>
      </c>
    </row>
    <row r="61" spans="1:18">
      <c r="A61" s="90" t="s">
        <v>366</v>
      </c>
      <c r="B61" s="97">
        <v>1</v>
      </c>
      <c r="C61" s="93">
        <f>IFERROR(C18/$B61,0)</f>
        <v>3.0499657036180126E-5</v>
      </c>
      <c r="D61" s="93">
        <f>IFERROR(D18/$B61,0)</f>
        <v>4.5893612106367911E-7</v>
      </c>
      <c r="E61" s="93">
        <f>IFERROR(E18/$B61,0)</f>
        <v>3.8235142431006176E-4</v>
      </c>
      <c r="F61" s="93">
        <f>IFERROR(F18/$B61,0)</f>
        <v>5.1060670902946272</v>
      </c>
      <c r="G61" s="92">
        <f t="shared" si="30"/>
        <v>2.8246317679105702E-5</v>
      </c>
      <c r="H61" s="92">
        <f t="shared" si="31"/>
        <v>4.521327239716227E-7</v>
      </c>
      <c r="I61" s="93">
        <f t="shared" ref="I61:R61" si="44">IFERROR(I18/$B61,0)</f>
        <v>4.0965207631874314</v>
      </c>
      <c r="J61" s="93">
        <f t="shared" si="44"/>
        <v>4.0965207631874314</v>
      </c>
      <c r="K61" s="93">
        <f t="shared" si="44"/>
        <v>4.0965207631874314</v>
      </c>
      <c r="L61" s="93">
        <f t="shared" si="44"/>
        <v>4.0965207631874314</v>
      </c>
      <c r="M61" s="93">
        <f t="shared" si="44"/>
        <v>4.0965207631874314</v>
      </c>
      <c r="N61" s="93">
        <f t="shared" si="44"/>
        <v>4.253518716577541</v>
      </c>
      <c r="O61" s="93">
        <f t="shared" si="44"/>
        <v>4.2525366984290507</v>
      </c>
      <c r="P61" s="93">
        <f t="shared" si="44"/>
        <v>4.2809218950064043</v>
      </c>
      <c r="Q61" s="93">
        <f t="shared" si="44"/>
        <v>4.2150627615062772</v>
      </c>
      <c r="R61" s="93">
        <f t="shared" si="44"/>
        <v>4.517832167832168</v>
      </c>
    </row>
    <row r="62" spans="1:18">
      <c r="A62" s="90" t="s">
        <v>367</v>
      </c>
      <c r="B62" s="97">
        <v>1.339E-6</v>
      </c>
      <c r="C62" s="93">
        <f>IFERROR(C27/$B62,0)</f>
        <v>22.777936546811148</v>
      </c>
      <c r="D62" s="93">
        <f>IFERROR(D27/$B62,0)</f>
        <v>0.34274542275106729</v>
      </c>
      <c r="E62" s="93">
        <f>IFERROR(E27/$B62,0)</f>
        <v>285.54998081408644</v>
      </c>
      <c r="F62" s="93">
        <f>IFERROR(F27/$B62,0)</f>
        <v>3567738.4258966795</v>
      </c>
      <c r="G62" s="92">
        <f t="shared" si="30"/>
        <v>21.095076118256017</v>
      </c>
      <c r="H62" s="92">
        <f t="shared" si="31"/>
        <v>0.33766446692722546</v>
      </c>
      <c r="I62" s="93">
        <f t="shared" ref="I62:R62" si="45">IFERROR(I27/$B62,0)</f>
        <v>2733203.4042485207</v>
      </c>
      <c r="J62" s="93">
        <f t="shared" si="45"/>
        <v>2733203.4042485207</v>
      </c>
      <c r="K62" s="93">
        <f t="shared" si="45"/>
        <v>2733203.4042485207</v>
      </c>
      <c r="L62" s="93">
        <f t="shared" si="45"/>
        <v>2733203.4042485207</v>
      </c>
      <c r="M62" s="93">
        <f t="shared" si="45"/>
        <v>2733203.4042485207</v>
      </c>
      <c r="N62" s="93">
        <f t="shared" si="45"/>
        <v>3073070.2471572161</v>
      </c>
      <c r="O62" s="93">
        <f t="shared" si="45"/>
        <v>3255446.648395041</v>
      </c>
      <c r="P62" s="93">
        <f t="shared" si="45"/>
        <v>3293125.4290477587</v>
      </c>
      <c r="Q62" s="93">
        <f t="shared" si="45"/>
        <v>3266756.6293815328</v>
      </c>
      <c r="R62" s="93">
        <f t="shared" si="45"/>
        <v>3156723.7840576163</v>
      </c>
    </row>
    <row r="63" spans="1:18">
      <c r="A63" s="87" t="s">
        <v>32</v>
      </c>
      <c r="B63" s="87" t="s">
        <v>8</v>
      </c>
      <c r="C63" s="88">
        <f t="shared" ref="C63:E63" si="46">IFERROR(1/SUM(1/C64,1/C65,1/C66,1/C67,1/C68,1/C69,1/C70,1/C71,1/C72,1/C73,1/C74,1/C75,1/C76),0)</f>
        <v>3.8124564823580279E-6</v>
      </c>
      <c r="D63" s="88">
        <f t="shared" si="46"/>
        <v>5.7367005394910727E-8</v>
      </c>
      <c r="E63" s="88">
        <f t="shared" si="46"/>
        <v>4.7793919925739813E-5</v>
      </c>
      <c r="F63" s="88">
        <f>IFERROR(1/SUM(1/F64,1/F65,1/F66,1/F67,1/F68,1/F69,1/F70,1/F71,1/F72,1/F73,1/F74,1/F75,1/F76),0)</f>
        <v>0.6233598011650171</v>
      </c>
      <c r="G63" s="88">
        <f t="shared" ref="G63:R63" si="47">IFERROR(1/SUM(1/G64,1/G65,1/G66,1/G67,1/G68,1/G69,1/G70,1/G71,1/G72,1/G73,1/G74,1/G75,1/G76),0)</f>
        <v>3.5307886437160462E-6</v>
      </c>
      <c r="H63" s="88">
        <f t="shared" si="47"/>
        <v>5.6516580783155739E-8</v>
      </c>
      <c r="I63" s="88">
        <f>IFERROR(1/SUM(1/I64,1/I65,1/I66,1/I67,1/I68,1/I69,1/I70,1/I72,1/I73,1/I75,1/I76),0)</f>
        <v>0.48755988503076703</v>
      </c>
      <c r="J63" s="88">
        <f t="shared" ref="J63:M63" si="48">IFERROR(1/SUM(1/J64,1/J65,1/J66,1/J67,1/J68,1/J69,1/J70,1/J72,1/J73,1/J75,1/J76),0)</f>
        <v>0.48755988503076703</v>
      </c>
      <c r="K63" s="88">
        <f t="shared" si="48"/>
        <v>0.48755988503076703</v>
      </c>
      <c r="L63" s="88">
        <f t="shared" si="48"/>
        <v>0.48755988503076703</v>
      </c>
      <c r="M63" s="88">
        <f t="shared" si="48"/>
        <v>0.48755988503076703</v>
      </c>
      <c r="N63" s="88">
        <f t="shared" si="47"/>
        <v>0.5386263512882622</v>
      </c>
      <c r="O63" s="88">
        <f t="shared" si="47"/>
        <v>0.53411537857645719</v>
      </c>
      <c r="P63" s="88">
        <f t="shared" si="47"/>
        <v>0.53472413520460382</v>
      </c>
      <c r="Q63" s="88">
        <f t="shared" si="47"/>
        <v>0.5421620146927173</v>
      </c>
      <c r="R63" s="88">
        <f t="shared" si="47"/>
        <v>0.55154679952986629</v>
      </c>
    </row>
    <row r="64" spans="1:18">
      <c r="A64" s="90" t="s">
        <v>355</v>
      </c>
      <c r="B64" s="97">
        <v>1</v>
      </c>
      <c r="C64" s="83">
        <f>IFERROR(C25/$B64,0)</f>
        <v>3.0499657036180126E-5</v>
      </c>
      <c r="D64" s="83">
        <f>IFERROR(D25/$B64,0)</f>
        <v>4.5893612106367911E-7</v>
      </c>
      <c r="E64" s="83">
        <f>IFERROR(E25/$B64,0)</f>
        <v>3.8235142431006176E-4</v>
      </c>
      <c r="F64" s="83">
        <f>IFERROR(F25/$B64,0)</f>
        <v>5.106462266139399</v>
      </c>
      <c r="G64" s="92">
        <f t="shared" ref="G64:G76" si="49">(IF(AND(C64&lt;&gt;0,E64&lt;&gt;0,F64&lt;&gt;0),1/((1/C64)+(1/E64)+(1/F64)),IF(AND(C64&lt;&gt;0,E64&lt;&gt;0,F64=0), 1/((1/C64)+(1/E64)),IF(AND(C64&lt;&gt;0,E64=0,F64&lt;&gt;0),1/((1/C64)+(1/F64)),IF(AND(C64=0,E64&lt;&gt;0,F64&lt;&gt;0),1/((1/E64)+(1/F64)),IF(AND(C64&lt;&gt;0,E64=0,F64=0),1/(1/C64),IF(AND(C64=0,E64&lt;&gt;0,F64=0),1/(1/E64),IF(AND(C64=0,E64=0,F64&lt;&gt;0),1/(1/F64),IF(AND(C64=0,E64=0,F64=0),0)))))))))</f>
        <v>2.8246317691197964E-5</v>
      </c>
      <c r="H64" s="92">
        <f t="shared" ref="H64:H76" si="50">(IF(AND(C64&lt;&gt;0,D64&lt;&gt;0,F64&lt;&gt;0),1/((1/C64)+(1/D64)+(1/F64)),IF(AND(C64&lt;&gt;0,D64&lt;&gt;0,F64=0), 1/((1/C64)+(1/D64)),IF(AND(C64&lt;&gt;0,D64=0,F64&lt;&gt;0),1/((1/C64)+(1/F64)),IF(AND(C64=0,D64&lt;&gt;0,F64&lt;&gt;0),1/((1/D64)+(1/F64)),IF(AND(C64&lt;&gt;0,D64=0,F64=0),1/(1/C64),IF(AND(C64=0,D64&lt;&gt;0,F64=0),1/(1/D64),IF(AND(C64=0,D64=0,F64&lt;&gt;0),1/(1/F64),IF(AND(C64=0,D64=0,F64=0),0)))))))))</f>
        <v>4.5213272397472093E-7</v>
      </c>
      <c r="I64" s="83">
        <f t="shared" ref="I64:R64" si="51">IFERROR(I25/$B64,0)</f>
        <v>3.9858039858039858</v>
      </c>
      <c r="J64" s="83">
        <f t="shared" si="51"/>
        <v>3.9858039858039858</v>
      </c>
      <c r="K64" s="83">
        <f t="shared" si="51"/>
        <v>3.9858039858039858</v>
      </c>
      <c r="L64" s="83">
        <f t="shared" si="51"/>
        <v>3.9858039858039858</v>
      </c>
      <c r="M64" s="83">
        <f t="shared" si="51"/>
        <v>3.9858039858039858</v>
      </c>
      <c r="N64" s="83">
        <f t="shared" si="51"/>
        <v>4.2216867469879524</v>
      </c>
      <c r="O64" s="83">
        <f t="shared" si="51"/>
        <v>4.2382742681047754</v>
      </c>
      <c r="P64" s="83">
        <f t="shared" si="51"/>
        <v>4.2726251276813079</v>
      </c>
      <c r="Q64" s="83">
        <f t="shared" si="51"/>
        <v>4.3289510489510494</v>
      </c>
      <c r="R64" s="83">
        <f t="shared" si="51"/>
        <v>4.5181818181818176</v>
      </c>
    </row>
    <row r="65" spans="1:18">
      <c r="A65" s="90" t="s">
        <v>356</v>
      </c>
      <c r="B65" s="97">
        <v>1</v>
      </c>
      <c r="C65" s="83">
        <f>IFERROR(C21/$B65,0)</f>
        <v>3.0499657036180126E-5</v>
      </c>
      <c r="D65" s="83">
        <f>IFERROR(D21/$B65,0)</f>
        <v>4.5893612106367911E-7</v>
      </c>
      <c r="E65" s="83">
        <f>IFERROR(E21/$B65,0)</f>
        <v>3.8235142431006176E-4</v>
      </c>
      <c r="F65" s="83">
        <f>IFERROR(F21/$B65,0)</f>
        <v>5.0002916891774145</v>
      </c>
      <c r="G65" s="92">
        <f t="shared" si="49"/>
        <v>2.8246314373687212E-5</v>
      </c>
      <c r="H65" s="92">
        <f t="shared" si="50"/>
        <v>4.5213272312471765E-7</v>
      </c>
      <c r="I65" s="83">
        <f t="shared" ref="I65:R65" si="52">IFERROR(I21/$B65,0)</f>
        <v>4.1049671977507032</v>
      </c>
      <c r="J65" s="83">
        <f t="shared" si="52"/>
        <v>4.1049671977507032</v>
      </c>
      <c r="K65" s="83">
        <f t="shared" si="52"/>
        <v>4.1049671977507032</v>
      </c>
      <c r="L65" s="83">
        <f t="shared" si="52"/>
        <v>4.1049671977507032</v>
      </c>
      <c r="M65" s="83">
        <f t="shared" si="52"/>
        <v>4.1049671977507032</v>
      </c>
      <c r="N65" s="83">
        <f t="shared" si="52"/>
        <v>4.4242424242424239</v>
      </c>
      <c r="O65" s="83">
        <f t="shared" si="52"/>
        <v>4.4242424242424239</v>
      </c>
      <c r="P65" s="83">
        <f t="shared" si="52"/>
        <v>4.4242424242424239</v>
      </c>
      <c r="Q65" s="83">
        <f t="shared" si="52"/>
        <v>4.4242424242424239</v>
      </c>
      <c r="R65" s="83">
        <f t="shared" si="52"/>
        <v>4.4242424242424239</v>
      </c>
    </row>
    <row r="66" spans="1:18">
      <c r="A66" s="90" t="s">
        <v>357</v>
      </c>
      <c r="B66" s="98">
        <v>0.99980000000000002</v>
      </c>
      <c r="C66" s="83">
        <f>IFERROR(C17/$B66,0)</f>
        <v>3.0505758187817688E-5</v>
      </c>
      <c r="D66" s="83">
        <f>IFERROR(D17/$B66,0)</f>
        <v>4.5902792664900892E-7</v>
      </c>
      <c r="E66" s="83">
        <f>IFERROR(E17/$B66,0)</f>
        <v>3.8242790989204015E-4</v>
      </c>
      <c r="F66" s="83">
        <f>IFERROR(F17/$B66,0)</f>
        <v>4.9919437383191374</v>
      </c>
      <c r="G66" s="92">
        <f t="shared" si="49"/>
        <v>2.8251964467776372E-5</v>
      </c>
      <c r="H66" s="92">
        <f t="shared" si="50"/>
        <v>4.5222316768169509E-7</v>
      </c>
      <c r="I66" s="83">
        <f t="shared" ref="I66:R66" si="53">IFERROR(I17/$B66,0)</f>
        <v>3.8368157078604366</v>
      </c>
      <c r="J66" s="83">
        <f t="shared" si="53"/>
        <v>3.8368157078604366</v>
      </c>
      <c r="K66" s="83">
        <f t="shared" si="53"/>
        <v>3.8368157078604366</v>
      </c>
      <c r="L66" s="83">
        <f t="shared" si="53"/>
        <v>3.8368157078604366</v>
      </c>
      <c r="M66" s="83">
        <f t="shared" si="53"/>
        <v>3.8368157078604366</v>
      </c>
      <c r="N66" s="83">
        <f t="shared" si="53"/>
        <v>4.3084649987848795</v>
      </c>
      <c r="O66" s="83">
        <f t="shared" si="53"/>
        <v>4.3028249322774563</v>
      </c>
      <c r="P66" s="83">
        <f t="shared" si="53"/>
        <v>4.2838208589005804</v>
      </c>
      <c r="Q66" s="83">
        <f t="shared" si="53"/>
        <v>4.5299882897734207</v>
      </c>
      <c r="R66" s="83">
        <f t="shared" si="53"/>
        <v>4.4168561834711877</v>
      </c>
    </row>
    <row r="67" spans="1:18">
      <c r="A67" s="90" t="s">
        <v>358</v>
      </c>
      <c r="B67" s="97">
        <v>2.0000000000000001E-4</v>
      </c>
      <c r="C67" s="83">
        <f>IFERROR(C5/$B67,0)</f>
        <v>0.15249828518090061</v>
      </c>
      <c r="D67" s="83">
        <f>IFERROR(D5/$B67,0)</f>
        <v>2.2946806053183956E-3</v>
      </c>
      <c r="E67" s="83">
        <f>IFERROR(E5/$B67,0)</f>
        <v>1.9117571215503086</v>
      </c>
      <c r="F67" s="83">
        <f>IFERROR(F5/$B67,0)</f>
        <v>25001.45844588707</v>
      </c>
      <c r="G67" s="92">
        <f t="shared" si="49"/>
        <v>0.14123157186843605</v>
      </c>
      <c r="H67" s="92">
        <f t="shared" si="50"/>
        <v>2.2606636156235881E-3</v>
      </c>
      <c r="I67" s="83">
        <f t="shared" ref="I67:R67" si="54">IFERROR(I5/$B67,0)</f>
        <v>16646.397081179693</v>
      </c>
      <c r="J67" s="83">
        <f t="shared" si="54"/>
        <v>16646.397081179693</v>
      </c>
      <c r="K67" s="83">
        <f t="shared" si="54"/>
        <v>16646.397081179693</v>
      </c>
      <c r="L67" s="83">
        <f t="shared" si="54"/>
        <v>16646.397081179693</v>
      </c>
      <c r="M67" s="83">
        <f t="shared" si="54"/>
        <v>16646.397081179693</v>
      </c>
      <c r="N67" s="83">
        <f t="shared" si="54"/>
        <v>22121.212121212116</v>
      </c>
      <c r="O67" s="83">
        <f t="shared" si="54"/>
        <v>22121.212121212116</v>
      </c>
      <c r="P67" s="83">
        <f t="shared" si="54"/>
        <v>22121.212121212116</v>
      </c>
      <c r="Q67" s="83">
        <f t="shared" si="54"/>
        <v>22121.212121212116</v>
      </c>
      <c r="R67" s="83">
        <f t="shared" si="54"/>
        <v>22121.212121212116</v>
      </c>
    </row>
    <row r="68" spans="1:18">
      <c r="A68" s="90" t="s">
        <v>359</v>
      </c>
      <c r="B68" s="97">
        <v>0.99999979999999999</v>
      </c>
      <c r="C68" s="83">
        <f>IFERROR(C9/$B68,0)</f>
        <v>3.0499663136112754E-5</v>
      </c>
      <c r="D68" s="83">
        <f>IFERROR(D9/$B68,0)</f>
        <v>4.589362128509217E-7</v>
      </c>
      <c r="E68" s="83">
        <f>IFERROR(E9/$B68,0)</f>
        <v>3.8235150078036191E-4</v>
      </c>
      <c r="F68" s="83">
        <f>IFERROR(F9/$B68,0)</f>
        <v>5.1974873305015965</v>
      </c>
      <c r="G68" s="92">
        <f t="shared" si="49"/>
        <v>2.8246326076779341E-5</v>
      </c>
      <c r="H68" s="92">
        <f t="shared" si="50"/>
        <v>4.5213281510237506E-7</v>
      </c>
      <c r="I68" s="83">
        <f t="shared" ref="I68:R68" si="55">IFERROR(I9/$B68,0)</f>
        <v>4.2135650562772247</v>
      </c>
      <c r="J68" s="83">
        <f t="shared" si="55"/>
        <v>4.2135650562772247</v>
      </c>
      <c r="K68" s="83">
        <f t="shared" si="55"/>
        <v>4.2135650562772247</v>
      </c>
      <c r="L68" s="83">
        <f t="shared" si="55"/>
        <v>4.2135650562772247</v>
      </c>
      <c r="M68" s="83">
        <f t="shared" si="55"/>
        <v>4.2135650562772247</v>
      </c>
      <c r="N68" s="83">
        <f t="shared" si="55"/>
        <v>4.2253553071227712</v>
      </c>
      <c r="O68" s="83">
        <f t="shared" si="55"/>
        <v>4.2605463066547191</v>
      </c>
      <c r="P68" s="83">
        <f t="shared" si="55"/>
        <v>4.2156615282872849</v>
      </c>
      <c r="Q68" s="83">
        <f t="shared" si="55"/>
        <v>4.2472735767274425</v>
      </c>
      <c r="R68" s="83">
        <f t="shared" si="55"/>
        <v>4.5987205100129902</v>
      </c>
    </row>
    <row r="69" spans="1:18">
      <c r="A69" s="90" t="s">
        <v>360</v>
      </c>
      <c r="B69" s="97">
        <v>1.9999999999999999E-7</v>
      </c>
      <c r="C69" s="83">
        <f>IFERROR(C24/$B69,0)</f>
        <v>152.49828518090064</v>
      </c>
      <c r="D69" s="83">
        <f>IFERROR(D24/$B69,0)</f>
        <v>2.2946806053183955</v>
      </c>
      <c r="E69" s="83">
        <f>IFERROR(E24/$B69,0)</f>
        <v>1911.757121550309</v>
      </c>
      <c r="F69" s="83">
        <f>IFERROR(F24/$B69,0)</f>
        <v>25394338.507179569</v>
      </c>
      <c r="G69" s="92">
        <f t="shared" si="49"/>
        <v>141.23158421145411</v>
      </c>
      <c r="H69" s="92">
        <f t="shared" si="50"/>
        <v>2.2606636187860816</v>
      </c>
      <c r="I69" s="83">
        <f t="shared" ref="I69:R69" si="56">IFERROR(I24/$B69,0)</f>
        <v>20130526.702821951</v>
      </c>
      <c r="J69" s="83">
        <f t="shared" si="56"/>
        <v>20130526.702821951</v>
      </c>
      <c r="K69" s="83">
        <f t="shared" si="56"/>
        <v>20130526.702821951</v>
      </c>
      <c r="L69" s="83">
        <f t="shared" si="56"/>
        <v>20130526.702821951</v>
      </c>
      <c r="M69" s="83">
        <f t="shared" si="56"/>
        <v>20130526.702821951</v>
      </c>
      <c r="N69" s="83">
        <f t="shared" si="56"/>
        <v>21796497.080900755</v>
      </c>
      <c r="O69" s="83">
        <f t="shared" si="56"/>
        <v>21318584.070796467</v>
      </c>
      <c r="P69" s="83">
        <f t="shared" si="56"/>
        <v>21660623.833644353</v>
      </c>
      <c r="Q69" s="83">
        <f t="shared" si="56"/>
        <v>20847215.611613523</v>
      </c>
      <c r="R69" s="83">
        <f t="shared" si="56"/>
        <v>22468831.168831158</v>
      </c>
    </row>
    <row r="70" spans="1:18">
      <c r="A70" s="90" t="s">
        <v>361</v>
      </c>
      <c r="B70" s="97">
        <v>0.99979000004200003</v>
      </c>
      <c r="C70" s="83">
        <f>IFERROR(C20/$B70,0)</f>
        <v>3.050606330819359E-5</v>
      </c>
      <c r="D70" s="83">
        <f>IFERROR(D20/$B70,0)</f>
        <v>4.5903251787315309E-7</v>
      </c>
      <c r="E70" s="83">
        <f>IFERROR(E20/$B70,0)</f>
        <v>3.8243173495834085E-4</v>
      </c>
      <c r="F70" s="83">
        <f>IFERROR(F20/$B70,0)</f>
        <v>5.1196169498199682</v>
      </c>
      <c r="G70" s="92">
        <f t="shared" si="49"/>
        <v>2.8252251031458058E-5</v>
      </c>
      <c r="H70" s="92">
        <f t="shared" si="50"/>
        <v>4.5222769186549404E-7</v>
      </c>
      <c r="I70" s="83">
        <f t="shared" ref="I70:R70" si="57">IFERROR(I20/$B70,0)</f>
        <v>4.0973812130700864</v>
      </c>
      <c r="J70" s="83">
        <f t="shared" si="57"/>
        <v>4.0973812130700864</v>
      </c>
      <c r="K70" s="83">
        <f t="shared" si="57"/>
        <v>4.0973812130700864</v>
      </c>
      <c r="L70" s="83">
        <f t="shared" si="57"/>
        <v>4.0973812130700864</v>
      </c>
      <c r="M70" s="83">
        <f t="shared" si="57"/>
        <v>4.0973812130700864</v>
      </c>
      <c r="N70" s="83">
        <f t="shared" si="57"/>
        <v>4.2687015501999968</v>
      </c>
      <c r="O70" s="83">
        <f t="shared" si="57"/>
        <v>4.2534486288276208</v>
      </c>
      <c r="P70" s="83">
        <f t="shared" si="57"/>
        <v>4.2780712219497588</v>
      </c>
      <c r="Q70" s="83">
        <f t="shared" si="57"/>
        <v>4.2169283355220131</v>
      </c>
      <c r="R70" s="83">
        <f t="shared" si="57"/>
        <v>4.5298210410981579</v>
      </c>
    </row>
    <row r="71" spans="1:18">
      <c r="A71" s="90" t="s">
        <v>362</v>
      </c>
      <c r="B71" s="97">
        <v>2.0999995799999999E-4</v>
      </c>
      <c r="C71" s="83">
        <f>IFERROR(C29/$B71,0)</f>
        <v>0.14523649112434645</v>
      </c>
      <c r="D71" s="83">
        <f>IFERROR(D29/$B71,0)</f>
        <v>2.1854105373853416E-3</v>
      </c>
      <c r="E71" s="83">
        <f>IFERROR(E29/$B71,0)</f>
        <v>1.8207214322874379</v>
      </c>
      <c r="F71" s="83">
        <f>IFERROR(F29/$B71,0)</f>
        <v>24546.89138352195</v>
      </c>
      <c r="G71" s="92">
        <f t="shared" si="49"/>
        <v>0.13450630860469162</v>
      </c>
      <c r="H71" s="92">
        <f t="shared" si="50"/>
        <v>2.1530134037001528E-3</v>
      </c>
      <c r="I71" s="83">
        <f t="shared" ref="I71:R71" si="58">IFERROR(I29/$B71,0)</f>
        <v>0</v>
      </c>
      <c r="J71" s="83">
        <f t="shared" si="58"/>
        <v>0</v>
      </c>
      <c r="K71" s="83">
        <f t="shared" si="58"/>
        <v>0</v>
      </c>
      <c r="L71" s="83">
        <f t="shared" si="58"/>
        <v>0</v>
      </c>
      <c r="M71" s="83">
        <f t="shared" si="58"/>
        <v>0</v>
      </c>
      <c r="N71" s="83">
        <f t="shared" si="58"/>
        <v>20204.389819034252</v>
      </c>
      <c r="O71" s="83">
        <f t="shared" si="58"/>
        <v>20158.582295557881</v>
      </c>
      <c r="P71" s="83">
        <f t="shared" si="58"/>
        <v>20105.243609046935</v>
      </c>
      <c r="Q71" s="83">
        <f t="shared" si="58"/>
        <v>20302.901163477327</v>
      </c>
      <c r="R71" s="83">
        <f t="shared" si="58"/>
        <v>21719.012608265326</v>
      </c>
    </row>
    <row r="72" spans="1:18">
      <c r="A72" s="90" t="s">
        <v>363</v>
      </c>
      <c r="B72" s="97">
        <v>1</v>
      </c>
      <c r="C72" s="83">
        <f>IFERROR(C16/$B72,0)</f>
        <v>3.0499657036180126E-5</v>
      </c>
      <c r="D72" s="83">
        <f>IFERROR(D16/$B72,0)</f>
        <v>4.5893612106367911E-7</v>
      </c>
      <c r="E72" s="83">
        <f>IFERROR(E16/$B72,0)</f>
        <v>3.8235142431006176E-4</v>
      </c>
      <c r="F72" s="83">
        <f>IFERROR(F16/$B72,0)</f>
        <v>4.5002625202596729</v>
      </c>
      <c r="G72" s="92">
        <f t="shared" si="49"/>
        <v>2.8246296644637599E-5</v>
      </c>
      <c r="H72" s="92">
        <f t="shared" si="50"/>
        <v>4.5213271858222713E-7</v>
      </c>
      <c r="I72" s="83">
        <f t="shared" ref="I72:R72" si="59">IFERROR(I16/$B72,0)</f>
        <v>3.3209492759117447</v>
      </c>
      <c r="J72" s="83">
        <f t="shared" si="59"/>
        <v>3.3209492759117447</v>
      </c>
      <c r="K72" s="83">
        <f t="shared" si="59"/>
        <v>3.3209492759117447</v>
      </c>
      <c r="L72" s="83">
        <f t="shared" si="59"/>
        <v>3.3209492759117447</v>
      </c>
      <c r="M72" s="83">
        <f t="shared" si="59"/>
        <v>3.3209492759117447</v>
      </c>
      <c r="N72" s="83">
        <f t="shared" si="59"/>
        <v>4.2072041166380814</v>
      </c>
      <c r="O72" s="83">
        <f t="shared" si="59"/>
        <v>4.0870288248337037</v>
      </c>
      <c r="P72" s="83">
        <f t="shared" si="59"/>
        <v>4.1943707538013602</v>
      </c>
      <c r="Q72" s="83">
        <f t="shared" si="59"/>
        <v>4.2160427807486647</v>
      </c>
      <c r="R72" s="83">
        <f t="shared" si="59"/>
        <v>3.9818181818181824</v>
      </c>
    </row>
    <row r="73" spans="1:18">
      <c r="A73" s="90" t="s">
        <v>364</v>
      </c>
      <c r="B73" s="97">
        <v>1</v>
      </c>
      <c r="C73" s="83">
        <f>IFERROR(C7/$B73,0)</f>
        <v>3.0499657036180126E-5</v>
      </c>
      <c r="D73" s="83">
        <f>IFERROR(D7/$B73,0)</f>
        <v>4.5893612106367911E-7</v>
      </c>
      <c r="E73" s="83">
        <f>IFERROR(E7/$B73,0)</f>
        <v>3.8235142431006176E-4</v>
      </c>
      <c r="F73" s="83">
        <f>IFERROR(F7/$B73,0)</f>
        <v>4.9454756572907073</v>
      </c>
      <c r="G73" s="92">
        <f t="shared" si="49"/>
        <v>2.824631260509489E-5</v>
      </c>
      <c r="H73" s="92">
        <f t="shared" si="50"/>
        <v>4.5213272267157382E-7</v>
      </c>
      <c r="I73" s="83">
        <f t="shared" ref="I73:R73" si="60">IFERROR(I7/$B73,0)</f>
        <v>3.7143826322930797</v>
      </c>
      <c r="J73" s="83">
        <f t="shared" si="60"/>
        <v>3.7143826322930797</v>
      </c>
      <c r="K73" s="83">
        <f t="shared" si="60"/>
        <v>3.7143826322930797</v>
      </c>
      <c r="L73" s="83">
        <f t="shared" si="60"/>
        <v>3.7143826322930797</v>
      </c>
      <c r="M73" s="83">
        <f t="shared" si="60"/>
        <v>3.7143826322930797</v>
      </c>
      <c r="N73" s="83">
        <f t="shared" si="60"/>
        <v>4.5921698739216961</v>
      </c>
      <c r="O73" s="83">
        <f t="shared" si="60"/>
        <v>4.3833460656990093</v>
      </c>
      <c r="P73" s="83">
        <f t="shared" si="60"/>
        <v>4.2818181818181831</v>
      </c>
      <c r="Q73" s="83">
        <f t="shared" si="60"/>
        <v>4.5543003851091122</v>
      </c>
      <c r="R73" s="83">
        <f t="shared" si="60"/>
        <v>4.3757413709285364</v>
      </c>
    </row>
    <row r="74" spans="1:18">
      <c r="A74" s="90" t="s">
        <v>365</v>
      </c>
      <c r="B74" s="99">
        <v>1.9000000000000001E-8</v>
      </c>
      <c r="C74" s="83">
        <f>IFERROR(C12/$B74,0)</f>
        <v>1605.245107167375</v>
      </c>
      <c r="D74" s="83">
        <f>IFERROR(D12/$B74,0)</f>
        <v>24.154532687562057</v>
      </c>
      <c r="E74" s="83">
        <f>IFERROR(E12/$B74,0)</f>
        <v>20123.759174213774</v>
      </c>
      <c r="F74" s="83">
        <f>IFERROR(F12/$B74,0)</f>
        <v>262636158.54003817</v>
      </c>
      <c r="G74" s="92">
        <f t="shared" si="49"/>
        <v>1486.6481077571304</v>
      </c>
      <c r="H74" s="92">
        <f t="shared" si="50"/>
        <v>23.796459107427022</v>
      </c>
      <c r="I74" s="83">
        <f t="shared" ref="I74:R74" si="61">IFERROR(I12/$B74,0)</f>
        <v>0</v>
      </c>
      <c r="J74" s="83">
        <f t="shared" si="61"/>
        <v>0</v>
      </c>
      <c r="K74" s="83">
        <f t="shared" si="61"/>
        <v>0</v>
      </c>
      <c r="L74" s="83">
        <f t="shared" si="61"/>
        <v>0</v>
      </c>
      <c r="M74" s="83">
        <f t="shared" si="61"/>
        <v>0</v>
      </c>
      <c r="N74" s="83">
        <f t="shared" si="61"/>
        <v>234480454.99684027</v>
      </c>
      <c r="O74" s="83">
        <f t="shared" si="61"/>
        <v>227163406.53585476</v>
      </c>
      <c r="P74" s="83">
        <f t="shared" si="61"/>
        <v>225718331.81105915</v>
      </c>
      <c r="Q74" s="83">
        <f t="shared" si="61"/>
        <v>237053886.5793395</v>
      </c>
      <c r="R74" s="83">
        <f t="shared" si="61"/>
        <v>232379650.42476317</v>
      </c>
    </row>
    <row r="75" spans="1:18">
      <c r="A75" s="90" t="s">
        <v>366</v>
      </c>
      <c r="B75" s="97">
        <v>1</v>
      </c>
      <c r="C75" s="83">
        <f>IFERROR(C18/$B75,0)</f>
        <v>3.0499657036180126E-5</v>
      </c>
      <c r="D75" s="83">
        <f>IFERROR(D18/$B75,0)</f>
        <v>4.5893612106367911E-7</v>
      </c>
      <c r="E75" s="83">
        <f>IFERROR(E18/$B75,0)</f>
        <v>3.8235142431006176E-4</v>
      </c>
      <c r="F75" s="83">
        <f>IFERROR(F18/$B75,0)</f>
        <v>5.1060670902946272</v>
      </c>
      <c r="G75" s="92">
        <f t="shared" si="49"/>
        <v>2.8246317679105702E-5</v>
      </c>
      <c r="H75" s="92">
        <f t="shared" si="50"/>
        <v>4.521327239716227E-7</v>
      </c>
      <c r="I75" s="83">
        <f t="shared" ref="I75:R75" si="62">IFERROR(I18/$B75,0)</f>
        <v>4.0965207631874314</v>
      </c>
      <c r="J75" s="83">
        <f t="shared" si="62"/>
        <v>4.0965207631874314</v>
      </c>
      <c r="K75" s="83">
        <f t="shared" si="62"/>
        <v>4.0965207631874314</v>
      </c>
      <c r="L75" s="83">
        <f t="shared" si="62"/>
        <v>4.0965207631874314</v>
      </c>
      <c r="M75" s="83">
        <f t="shared" si="62"/>
        <v>4.0965207631874314</v>
      </c>
      <c r="N75" s="83">
        <f t="shared" si="62"/>
        <v>4.253518716577541</v>
      </c>
      <c r="O75" s="83">
        <f t="shared" si="62"/>
        <v>4.2525366984290507</v>
      </c>
      <c r="P75" s="83">
        <f t="shared" si="62"/>
        <v>4.2809218950064043</v>
      </c>
      <c r="Q75" s="83">
        <f t="shared" si="62"/>
        <v>4.2150627615062772</v>
      </c>
      <c r="R75" s="83">
        <f t="shared" si="62"/>
        <v>4.517832167832168</v>
      </c>
    </row>
    <row r="76" spans="1:18">
      <c r="A76" s="90" t="s">
        <v>367</v>
      </c>
      <c r="B76" s="97">
        <v>1.339E-6</v>
      </c>
      <c r="C76" s="83">
        <f>IFERROR(C27/$B76,0)</f>
        <v>22.777936546811148</v>
      </c>
      <c r="D76" s="83">
        <f>IFERROR(D27/$B76,0)</f>
        <v>0.34274542275106729</v>
      </c>
      <c r="E76" s="83">
        <f>IFERROR(E27/$B76,0)</f>
        <v>285.54998081408644</v>
      </c>
      <c r="F76" s="83">
        <f>IFERROR(F27/$B76,0)</f>
        <v>3567738.4258966795</v>
      </c>
      <c r="G76" s="92">
        <f t="shared" si="49"/>
        <v>21.095076118256017</v>
      </c>
      <c r="H76" s="92">
        <f t="shared" si="50"/>
        <v>0.33766446692722546</v>
      </c>
      <c r="I76" s="83">
        <f t="shared" ref="I76:R76" si="63">IFERROR(I27/$B76,0)</f>
        <v>2733203.4042485207</v>
      </c>
      <c r="J76" s="83">
        <f t="shared" si="63"/>
        <v>2733203.4042485207</v>
      </c>
      <c r="K76" s="83">
        <f t="shared" si="63"/>
        <v>2733203.4042485207</v>
      </c>
      <c r="L76" s="83">
        <f t="shared" si="63"/>
        <v>2733203.4042485207</v>
      </c>
      <c r="M76" s="83">
        <f t="shared" si="63"/>
        <v>2733203.4042485207</v>
      </c>
      <c r="N76" s="83">
        <f t="shared" si="63"/>
        <v>3073070.2471572161</v>
      </c>
      <c r="O76" s="83">
        <f t="shared" si="63"/>
        <v>3255446.648395041</v>
      </c>
      <c r="P76" s="83">
        <f t="shared" si="63"/>
        <v>3293125.4290477587</v>
      </c>
      <c r="Q76" s="83">
        <f t="shared" si="63"/>
        <v>3266756.6293815328</v>
      </c>
      <c r="R76" s="83">
        <f t="shared" si="63"/>
        <v>3156723.7840576163</v>
      </c>
    </row>
  </sheetData>
  <sheetProtection algorithmName="SHA-512" hashValue="O9AGVFdwn7pw+n5c2IWJlN3f5Tpa7nXRYiWTfBt4NeFX1pePpWblQm4rglr9x6zET9Bw/0DM7Sqj9R9Ubgx18w==" saltValue="/M6K4h9ZbRB6KKMQlchDiA==" spinCount="100000" sheet="1" objects="1" scenarios="1"/>
  <autoFilter ref="A1:R76" xr:uid="{00000000-0009-0000-0000-000011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30"/>
  <sheetViews>
    <sheetView workbookViewId="0">
      <pane xSplit="2" ySplit="1" topLeftCell="C2" activePane="bottomRight" state="frozen"/>
      <selection pane="topRight" activeCell="F1" sqref="F1"/>
      <selection pane="bottomLeft" activeCell="A2" sqref="A2"/>
      <selection pane="bottomRight" activeCell="C2" sqref="C2"/>
    </sheetView>
  </sheetViews>
  <sheetFormatPr defaultRowHeight="14.25"/>
  <cols>
    <col min="1" max="1" width="12" style="61" bestFit="1" customWidth="1"/>
    <col min="2" max="2" width="11.73046875" style="21" bestFit="1" customWidth="1"/>
    <col min="3" max="3" width="8.86328125" style="21" customWidth="1"/>
    <col min="4" max="4" width="14.1328125" style="21" bestFit="1" customWidth="1"/>
    <col min="5" max="5" width="17.265625" style="21" bestFit="1" customWidth="1"/>
    <col min="6" max="6" width="12.86328125" style="21" bestFit="1" customWidth="1"/>
    <col min="7" max="7" width="15.73046875" style="24" bestFit="1" customWidth="1"/>
    <col min="8" max="8" width="19" style="24" bestFit="1" customWidth="1"/>
    <col min="9" max="9" width="18.3984375" style="24" bestFit="1" customWidth="1"/>
    <col min="10" max="11" width="19.265625" style="24" bestFit="1" customWidth="1"/>
    <col min="12" max="13" width="20.3984375" style="24" bestFit="1" customWidth="1"/>
    <col min="14" max="15" width="18.3984375" style="24" bestFit="1" customWidth="1"/>
    <col min="16" max="16" width="14.73046875" style="24" bestFit="1" customWidth="1"/>
    <col min="17" max="17" width="15" style="24" bestFit="1" customWidth="1"/>
    <col min="18" max="19" width="16" style="24" bestFit="1" customWidth="1"/>
    <col min="20" max="21" width="17" style="24" bestFit="1" customWidth="1"/>
    <col min="22" max="23" width="15" style="24" bestFit="1" customWidth="1"/>
    <col min="24" max="24" width="12" style="24" bestFit="1" customWidth="1"/>
    <col min="25" max="25" width="18.265625" style="24" bestFit="1" customWidth="1"/>
    <col min="26" max="27" width="19.1328125" style="24" bestFit="1" customWidth="1"/>
    <col min="28" max="29" width="20.265625" style="24" bestFit="1" customWidth="1"/>
    <col min="30" max="31" width="18.265625" style="24" bestFit="1" customWidth="1"/>
    <col min="32" max="32" width="14.59765625" style="24" bestFit="1" customWidth="1"/>
    <col min="33" max="33" width="14.1328125" style="24" bestFit="1" customWidth="1"/>
    <col min="34" max="35" width="15" style="24" bestFit="1" customWidth="1"/>
    <col min="36" max="37" width="16.1328125" style="24" bestFit="1" customWidth="1"/>
    <col min="38" max="39" width="14.1328125" style="24" bestFit="1" customWidth="1"/>
    <col min="40" max="40" width="12" style="24" bestFit="1" customWidth="1"/>
    <col min="41" max="41" width="15" style="24" bestFit="1" customWidth="1"/>
    <col min="42" max="42" width="19" style="24" bestFit="1" customWidth="1"/>
    <col min="43" max="43" width="18.86328125" style="24" bestFit="1" customWidth="1"/>
    <col min="44" max="44" width="17.86328125" style="24" bestFit="1" customWidth="1"/>
    <col min="45" max="46" width="18.73046875" style="24" bestFit="1" customWidth="1"/>
    <col min="47" max="47" width="19.86328125" style="24" bestFit="1" customWidth="1"/>
    <col min="48" max="48" width="12" style="24" bestFit="1" customWidth="1"/>
    <col min="49" max="49" width="15.1328125" style="24" bestFit="1" customWidth="1"/>
    <col min="50" max="50" width="15" style="24" bestFit="1" customWidth="1"/>
    <col min="51" max="51" width="14" style="24" bestFit="1" customWidth="1"/>
    <col min="52" max="53" width="14.86328125" style="24" bestFit="1" customWidth="1"/>
    <col min="54" max="54" width="16" style="24" bestFit="1" customWidth="1"/>
    <col min="55" max="55" width="8.73046875" style="21" bestFit="1" customWidth="1"/>
    <col min="56" max="56" width="13.265625" style="24" bestFit="1" customWidth="1"/>
    <col min="57" max="57" width="11.1328125" style="24" bestFit="1" customWidth="1"/>
    <col min="58" max="58" width="8.73046875" style="21" bestFit="1" customWidth="1"/>
    <col min="59" max="59" width="12.3984375" style="21" bestFit="1" customWidth="1"/>
    <col min="60" max="16384" width="9.06640625" style="21"/>
  </cols>
  <sheetData>
    <row r="1" spans="1:61">
      <c r="A1" s="68" t="s">
        <v>223</v>
      </c>
      <c r="B1" s="69" t="s">
        <v>224</v>
      </c>
      <c r="C1" s="69" t="s">
        <v>0</v>
      </c>
      <c r="D1" s="70" t="s">
        <v>225</v>
      </c>
      <c r="E1" s="70" t="s">
        <v>226</v>
      </c>
      <c r="F1" s="70" t="s">
        <v>227</v>
      </c>
      <c r="G1" s="71" t="s">
        <v>228</v>
      </c>
      <c r="H1" s="71" t="s">
        <v>229</v>
      </c>
      <c r="I1" s="71" t="s">
        <v>230</v>
      </c>
      <c r="J1" s="71" t="s">
        <v>231</v>
      </c>
      <c r="K1" s="71" t="s">
        <v>232</v>
      </c>
      <c r="L1" s="71" t="s">
        <v>233</v>
      </c>
      <c r="M1" s="71" t="s">
        <v>234</v>
      </c>
      <c r="N1" s="71" t="s">
        <v>235</v>
      </c>
      <c r="O1" s="71" t="s">
        <v>236</v>
      </c>
      <c r="P1" s="71" t="s">
        <v>237</v>
      </c>
      <c r="Q1" s="71" t="s">
        <v>238</v>
      </c>
      <c r="R1" s="71" t="s">
        <v>239</v>
      </c>
      <c r="S1" s="71" t="s">
        <v>240</v>
      </c>
      <c r="T1" s="71" t="s">
        <v>241</v>
      </c>
      <c r="U1" s="71" t="s">
        <v>242</v>
      </c>
      <c r="V1" s="71" t="s">
        <v>243</v>
      </c>
      <c r="W1" s="71" t="s">
        <v>244</v>
      </c>
      <c r="X1" s="71" t="s">
        <v>245</v>
      </c>
      <c r="Y1" s="71" t="s">
        <v>246</v>
      </c>
      <c r="Z1" s="71" t="s">
        <v>247</v>
      </c>
      <c r="AA1" s="71" t="s">
        <v>248</v>
      </c>
      <c r="AB1" s="71" t="s">
        <v>249</v>
      </c>
      <c r="AC1" s="71" t="s">
        <v>250</v>
      </c>
      <c r="AD1" s="71" t="s">
        <v>251</v>
      </c>
      <c r="AE1" s="71" t="s">
        <v>252</v>
      </c>
      <c r="AF1" s="71" t="s">
        <v>253</v>
      </c>
      <c r="AG1" s="71" t="s">
        <v>254</v>
      </c>
      <c r="AH1" s="71" t="s">
        <v>255</v>
      </c>
      <c r="AI1" s="71" t="s">
        <v>256</v>
      </c>
      <c r="AJ1" s="71" t="s">
        <v>257</v>
      </c>
      <c r="AK1" s="71" t="s">
        <v>258</v>
      </c>
      <c r="AL1" s="71" t="s">
        <v>259</v>
      </c>
      <c r="AM1" s="71" t="s">
        <v>260</v>
      </c>
      <c r="AN1" s="71" t="s">
        <v>261</v>
      </c>
      <c r="AO1" s="71" t="s">
        <v>262</v>
      </c>
      <c r="AP1" s="71" t="s">
        <v>263</v>
      </c>
      <c r="AQ1" s="71" t="s">
        <v>264</v>
      </c>
      <c r="AR1" s="71" t="s">
        <v>265</v>
      </c>
      <c r="AS1" s="71" t="s">
        <v>266</v>
      </c>
      <c r="AT1" s="71" t="s">
        <v>267</v>
      </c>
      <c r="AU1" s="71" t="s">
        <v>268</v>
      </c>
      <c r="AV1" s="71" t="s">
        <v>269</v>
      </c>
      <c r="AW1" s="71" t="s">
        <v>270</v>
      </c>
      <c r="AX1" s="71" t="s">
        <v>271</v>
      </c>
      <c r="AY1" s="71" t="s">
        <v>272</v>
      </c>
      <c r="AZ1" s="71" t="s">
        <v>273</v>
      </c>
      <c r="BA1" s="71" t="s">
        <v>274</v>
      </c>
      <c r="BB1" s="71" t="s">
        <v>275</v>
      </c>
      <c r="BC1" s="70" t="s">
        <v>5</v>
      </c>
      <c r="BD1" s="71" t="s">
        <v>1</v>
      </c>
      <c r="BE1" s="71" t="s">
        <v>3</v>
      </c>
      <c r="BF1" s="71" t="s">
        <v>276</v>
      </c>
      <c r="BG1" s="72" t="s">
        <v>6</v>
      </c>
      <c r="BH1" s="73" t="s">
        <v>4</v>
      </c>
      <c r="BI1" s="74" t="s">
        <v>2</v>
      </c>
    </row>
    <row r="2" spans="1:61">
      <c r="A2" s="75" t="s">
        <v>7</v>
      </c>
      <c r="B2" s="76" t="s">
        <v>8</v>
      </c>
      <c r="C2" s="76"/>
      <c r="D2" s="76" t="s">
        <v>277</v>
      </c>
      <c r="E2" s="76"/>
      <c r="F2" s="76"/>
      <c r="G2" s="77">
        <v>5.0000000000000001E-3</v>
      </c>
      <c r="H2" s="77">
        <v>5.0000000000000001E-3</v>
      </c>
      <c r="I2" s="77">
        <v>5.51E-7</v>
      </c>
      <c r="J2" s="77">
        <v>2.4299999999999999E-7</v>
      </c>
      <c r="K2" s="77">
        <v>1.1999999999999999E-7</v>
      </c>
      <c r="L2" s="77">
        <v>8.1699999999999997E-8</v>
      </c>
      <c r="M2" s="77">
        <v>4.8200000000000001E-8</v>
      </c>
      <c r="N2" s="77">
        <v>3.8600000000000002E-8</v>
      </c>
      <c r="O2" s="77">
        <v>5.2299999999999998E-8</v>
      </c>
      <c r="P2" s="77">
        <v>5.2299999999999998E-8</v>
      </c>
      <c r="Q2" s="77">
        <v>2.0387000000000001E-3</v>
      </c>
      <c r="R2" s="77">
        <v>8.9910000000000001E-4</v>
      </c>
      <c r="S2" s="77">
        <v>4.44E-4</v>
      </c>
      <c r="T2" s="77">
        <v>3.0228999999999998E-4</v>
      </c>
      <c r="U2" s="77">
        <v>1.7834E-4</v>
      </c>
      <c r="V2" s="77">
        <v>1.4281999999999999E-4</v>
      </c>
      <c r="W2" s="77">
        <v>1.9351000000000001E-4</v>
      </c>
      <c r="X2" s="77">
        <v>1.9351000000000001E-4</v>
      </c>
      <c r="Y2" s="77">
        <v>3.0599999999999998E-5</v>
      </c>
      <c r="Z2" s="77">
        <v>2.3200000000000001E-5</v>
      </c>
      <c r="AA2" s="77">
        <v>1.5E-5</v>
      </c>
      <c r="AB2" s="77">
        <v>1.1199999999999999E-5</v>
      </c>
      <c r="AC2" s="77">
        <v>1.0699999999999999E-5</v>
      </c>
      <c r="AD2" s="77">
        <v>8.4800000000000001E-6</v>
      </c>
      <c r="AE2" s="77">
        <v>9.1800000000000002E-6</v>
      </c>
      <c r="AF2" s="77">
        <v>9.1800000000000002E-6</v>
      </c>
      <c r="AG2" s="77">
        <v>0.11322</v>
      </c>
      <c r="AH2" s="77">
        <v>8.584E-2</v>
      </c>
      <c r="AI2" s="77">
        <v>5.5500000000000001E-2</v>
      </c>
      <c r="AJ2" s="77">
        <v>4.1439999999999998E-2</v>
      </c>
      <c r="AK2" s="77">
        <v>3.959E-2</v>
      </c>
      <c r="AL2" s="77">
        <v>3.1376000000000001E-2</v>
      </c>
      <c r="AM2" s="77">
        <v>3.3966000000000003E-2</v>
      </c>
      <c r="AN2" s="77">
        <v>3.3966000000000003E-2</v>
      </c>
      <c r="AO2" s="77">
        <v>2.8300000000000001E-19</v>
      </c>
      <c r="AP2" s="77">
        <v>5.6600000000000003E-16</v>
      </c>
      <c r="AQ2" s="77">
        <v>1.26E-18</v>
      </c>
      <c r="AR2" s="77">
        <v>1.3200000000000001E-17</v>
      </c>
      <c r="AS2" s="77">
        <v>7.8100000000000005E-20</v>
      </c>
      <c r="AT2" s="77">
        <v>2.0400000000000001E-19</v>
      </c>
      <c r="AU2" s="77">
        <v>2.7499999999999998E-19</v>
      </c>
      <c r="AV2" s="77">
        <v>5.2864399999999999E-2</v>
      </c>
      <c r="AW2" s="77">
        <v>105.72880000000001</v>
      </c>
      <c r="AX2" s="77">
        <v>0.23536799999999999</v>
      </c>
      <c r="AY2" s="77">
        <v>1.54308E-2</v>
      </c>
      <c r="AZ2" s="78">
        <v>1.4589080000000001E-2</v>
      </c>
      <c r="BA2" s="78">
        <v>3.8107200000000001E-2</v>
      </c>
      <c r="BB2" s="78">
        <v>5.1369999999999999E-2</v>
      </c>
      <c r="BC2" s="76">
        <v>225</v>
      </c>
      <c r="BD2" s="77">
        <v>2.7397260273972601E-2</v>
      </c>
      <c r="BE2" s="77">
        <v>25.294499999999999</v>
      </c>
      <c r="BF2" s="79">
        <f t="shared" ref="BF2:BF10" si="0">IFERROR((t_com*BE2)/(1-EXP(-BE2*t_com)),".")</f>
        <v>25.294500000261674</v>
      </c>
      <c r="BG2" s="80">
        <v>10</v>
      </c>
      <c r="BH2" s="81">
        <v>15</v>
      </c>
      <c r="BI2" s="80">
        <v>1700</v>
      </c>
    </row>
    <row r="3" spans="1:61">
      <c r="A3" s="82" t="s">
        <v>9</v>
      </c>
      <c r="B3" s="76" t="s">
        <v>10</v>
      </c>
      <c r="C3" s="76"/>
      <c r="D3" s="76" t="s">
        <v>279</v>
      </c>
      <c r="E3" s="76"/>
      <c r="F3" s="76"/>
      <c r="G3" s="77">
        <v>5.0000000000000001E-3</v>
      </c>
      <c r="H3" s="77">
        <v>5.0000000000000001E-3</v>
      </c>
      <c r="I3" s="83">
        <v>3.72E-6</v>
      </c>
      <c r="J3" s="83">
        <v>3.7500000000000001E-7</v>
      </c>
      <c r="K3" s="83">
        <v>2.7399999999999999E-7</v>
      </c>
      <c r="L3" s="83">
        <v>2.22E-7</v>
      </c>
      <c r="M3" s="83">
        <v>2.04E-7</v>
      </c>
      <c r="N3" s="83">
        <v>2.04E-7</v>
      </c>
      <c r="O3" s="83">
        <v>2.3799999999999999E-7</v>
      </c>
      <c r="P3" s="83">
        <v>2.3799999999999999E-7</v>
      </c>
      <c r="Q3" s="83">
        <v>1.3764E-2</v>
      </c>
      <c r="R3" s="83">
        <v>1.3875000000000001E-3</v>
      </c>
      <c r="S3" s="83">
        <v>1.0138E-3</v>
      </c>
      <c r="T3" s="83">
        <v>8.2140000000000002E-4</v>
      </c>
      <c r="U3" s="83">
        <v>7.5480000000000002E-4</v>
      </c>
      <c r="V3" s="83">
        <v>7.5480000000000002E-4</v>
      </c>
      <c r="W3" s="83">
        <v>8.8060000000000005E-4</v>
      </c>
      <c r="X3" s="83">
        <v>8.8060000000000005E-4</v>
      </c>
      <c r="Y3" s="83">
        <v>1.8599999999999999E-4</v>
      </c>
      <c r="Z3" s="83">
        <v>1.7799999999999999E-4</v>
      </c>
      <c r="AA3" s="83">
        <v>1.2300000000000001E-4</v>
      </c>
      <c r="AB3" s="83">
        <v>1.01E-4</v>
      </c>
      <c r="AC3" s="83">
        <v>9.2800000000000006E-5</v>
      </c>
      <c r="AD3" s="83">
        <v>9.6399999999999999E-5</v>
      </c>
      <c r="AE3" s="83">
        <v>9.8099999999999999E-5</v>
      </c>
      <c r="AF3" s="83">
        <v>9.8099999999999999E-5</v>
      </c>
      <c r="AG3" s="83">
        <v>0.68820000000000003</v>
      </c>
      <c r="AH3" s="83">
        <v>0.65859999999999996</v>
      </c>
      <c r="AI3" s="83">
        <v>0.4551</v>
      </c>
      <c r="AJ3" s="83">
        <v>0.37369999999999998</v>
      </c>
      <c r="AK3" s="83">
        <v>0.34336</v>
      </c>
      <c r="AL3" s="83">
        <v>0.35668</v>
      </c>
      <c r="AM3" s="83">
        <v>0.36297000000000001</v>
      </c>
      <c r="AN3" s="83">
        <v>0.36297000000000001</v>
      </c>
      <c r="AO3" s="83">
        <v>1.9900000000000001E-19</v>
      </c>
      <c r="AP3" s="83">
        <v>6.7199999999999997E-16</v>
      </c>
      <c r="AQ3" s="83">
        <v>1.5400000000000001E-18</v>
      </c>
      <c r="AR3" s="83">
        <v>2.1800000000000001E-17</v>
      </c>
      <c r="AS3" s="83">
        <v>9.8000000000000003E-20</v>
      </c>
      <c r="AT3" s="83">
        <v>1.85E-19</v>
      </c>
      <c r="AU3" s="83">
        <v>1.9900000000000001E-19</v>
      </c>
      <c r="AV3" s="83">
        <v>3.7173200000000003E-2</v>
      </c>
      <c r="AW3" s="83">
        <v>125.5296</v>
      </c>
      <c r="AX3" s="83">
        <v>0.28767199999999998</v>
      </c>
      <c r="AY3" s="83">
        <v>2.5484199999999999E-2</v>
      </c>
      <c r="AZ3" s="78">
        <v>1.83064E-2</v>
      </c>
      <c r="BA3" s="78">
        <v>3.4557999999999998E-2</v>
      </c>
      <c r="BB3" s="78">
        <v>3.7173200000000003E-2</v>
      </c>
      <c r="BC3" s="84">
        <v>241</v>
      </c>
      <c r="BD3" s="83">
        <v>432.2</v>
      </c>
      <c r="BE3" s="83">
        <v>1.60342434058306E-3</v>
      </c>
      <c r="BF3" s="79">
        <f t="shared" si="0"/>
        <v>1.0008019264177597</v>
      </c>
      <c r="BG3" s="80">
        <v>157753</v>
      </c>
      <c r="BH3" s="81">
        <v>15</v>
      </c>
      <c r="BI3" s="80">
        <v>4</v>
      </c>
    </row>
    <row r="4" spans="1:61">
      <c r="A4" s="75" t="s">
        <v>11</v>
      </c>
      <c r="B4" s="76" t="s">
        <v>8</v>
      </c>
      <c r="C4" s="76"/>
      <c r="D4" s="76" t="s">
        <v>278</v>
      </c>
      <c r="E4" s="76"/>
      <c r="F4" s="76"/>
      <c r="G4" s="77"/>
      <c r="H4" s="77">
        <v>0</v>
      </c>
      <c r="I4" s="77">
        <v>0</v>
      </c>
      <c r="J4" s="77">
        <v>0</v>
      </c>
      <c r="K4" s="77">
        <v>0</v>
      </c>
      <c r="L4" s="77">
        <v>0</v>
      </c>
      <c r="M4" s="77">
        <v>0</v>
      </c>
      <c r="N4" s="77">
        <v>0</v>
      </c>
      <c r="O4" s="77">
        <v>0</v>
      </c>
      <c r="P4" s="77">
        <v>0</v>
      </c>
      <c r="Q4" s="77">
        <v>0</v>
      </c>
      <c r="R4" s="77">
        <v>0</v>
      </c>
      <c r="S4" s="77">
        <v>0</v>
      </c>
      <c r="T4" s="77">
        <v>0</v>
      </c>
      <c r="U4" s="77">
        <v>0</v>
      </c>
      <c r="V4" s="77">
        <v>0</v>
      </c>
      <c r="W4" s="77">
        <v>0</v>
      </c>
      <c r="X4" s="77">
        <v>0</v>
      </c>
      <c r="Y4" s="77">
        <v>0</v>
      </c>
      <c r="Z4" s="77">
        <v>0</v>
      </c>
      <c r="AA4" s="77">
        <v>0</v>
      </c>
      <c r="AB4" s="77">
        <v>0</v>
      </c>
      <c r="AC4" s="77">
        <v>0</v>
      </c>
      <c r="AD4" s="77">
        <v>0</v>
      </c>
      <c r="AE4" s="77">
        <v>0</v>
      </c>
      <c r="AF4" s="77">
        <v>0</v>
      </c>
      <c r="AG4" s="77">
        <v>0</v>
      </c>
      <c r="AH4" s="77">
        <v>0</v>
      </c>
      <c r="AI4" s="77">
        <v>0</v>
      </c>
      <c r="AJ4" s="77">
        <v>0</v>
      </c>
      <c r="AK4" s="77">
        <v>0</v>
      </c>
      <c r="AL4" s="77">
        <v>0</v>
      </c>
      <c r="AM4" s="77">
        <v>0</v>
      </c>
      <c r="AN4" s="77">
        <v>0</v>
      </c>
      <c r="AO4" s="77">
        <v>6.3500000000000002E-21</v>
      </c>
      <c r="AP4" s="77">
        <v>1.0600000000000001E-17</v>
      </c>
      <c r="AQ4" s="77">
        <v>2.31E-20</v>
      </c>
      <c r="AR4" s="77">
        <v>2.2699999999999998E-19</v>
      </c>
      <c r="AS4" s="77">
        <v>1.4399999999999999E-21</v>
      </c>
      <c r="AT4" s="77">
        <v>4.0200000000000001E-21</v>
      </c>
      <c r="AU4" s="77">
        <v>5.9399999999999998E-21</v>
      </c>
      <c r="AV4" s="77">
        <v>1.18618E-3</v>
      </c>
      <c r="AW4" s="77">
        <v>1.9800800000000001</v>
      </c>
      <c r="AX4" s="77">
        <v>4.3150799999999998E-3</v>
      </c>
      <c r="AY4" s="77">
        <v>2.6536300000000001E-4</v>
      </c>
      <c r="AZ4" s="78">
        <v>2.6899200000000002E-4</v>
      </c>
      <c r="BA4" s="78">
        <v>7.5093600000000001E-4</v>
      </c>
      <c r="BB4" s="78">
        <v>1.109592E-3</v>
      </c>
      <c r="BC4" s="76">
        <v>217</v>
      </c>
      <c r="BD4" s="77">
        <v>1.0242262810756E-9</v>
      </c>
      <c r="BE4" s="77">
        <v>676608297.21362197</v>
      </c>
      <c r="BF4" s="79">
        <f t="shared" si="0"/>
        <v>676608297.21362197</v>
      </c>
      <c r="BG4" s="80">
        <v>3.7384259259259298E-7</v>
      </c>
      <c r="BH4" s="81">
        <v>15</v>
      </c>
      <c r="BI4" s="80">
        <v>10</v>
      </c>
    </row>
    <row r="5" spans="1:61">
      <c r="A5" s="75" t="s">
        <v>12</v>
      </c>
      <c r="B5" s="85" t="s">
        <v>8</v>
      </c>
      <c r="C5" s="76"/>
      <c r="D5" s="76" t="s">
        <v>278</v>
      </c>
      <c r="E5" s="76"/>
      <c r="F5" s="76"/>
      <c r="G5" s="77"/>
      <c r="H5" s="77">
        <v>0</v>
      </c>
      <c r="I5" s="77">
        <v>0</v>
      </c>
      <c r="J5" s="77">
        <v>0</v>
      </c>
      <c r="K5" s="77">
        <v>0</v>
      </c>
      <c r="L5" s="77">
        <v>0</v>
      </c>
      <c r="M5" s="77">
        <v>0</v>
      </c>
      <c r="N5" s="77">
        <v>0</v>
      </c>
      <c r="O5" s="77">
        <v>0</v>
      </c>
      <c r="P5" s="77">
        <v>0</v>
      </c>
      <c r="Q5" s="77">
        <v>0</v>
      </c>
      <c r="R5" s="77">
        <v>0</v>
      </c>
      <c r="S5" s="77">
        <v>0</v>
      </c>
      <c r="T5" s="77">
        <v>0</v>
      </c>
      <c r="U5" s="77">
        <v>0</v>
      </c>
      <c r="V5" s="77">
        <v>0</v>
      </c>
      <c r="W5" s="77">
        <v>0</v>
      </c>
      <c r="X5" s="77">
        <v>0</v>
      </c>
      <c r="Y5" s="77">
        <v>0</v>
      </c>
      <c r="Z5" s="77">
        <v>0</v>
      </c>
      <c r="AA5" s="77">
        <v>0</v>
      </c>
      <c r="AB5" s="77">
        <v>0</v>
      </c>
      <c r="AC5" s="77">
        <v>0</v>
      </c>
      <c r="AD5" s="77">
        <v>0</v>
      </c>
      <c r="AE5" s="77">
        <v>0</v>
      </c>
      <c r="AF5" s="77">
        <v>0</v>
      </c>
      <c r="AG5" s="77">
        <v>0</v>
      </c>
      <c r="AH5" s="77">
        <v>0</v>
      </c>
      <c r="AI5" s="77">
        <v>0</v>
      </c>
      <c r="AJ5" s="77">
        <v>0</v>
      </c>
      <c r="AK5" s="77">
        <v>0</v>
      </c>
      <c r="AL5" s="77">
        <v>0</v>
      </c>
      <c r="AM5" s="77">
        <v>0</v>
      </c>
      <c r="AN5" s="77">
        <v>0</v>
      </c>
      <c r="AO5" s="77">
        <v>2.9800000000000001E-22</v>
      </c>
      <c r="AP5" s="77">
        <v>9.7999999999999999E-19</v>
      </c>
      <c r="AQ5" s="77">
        <v>1.2499999999999999E-21</v>
      </c>
      <c r="AR5" s="77">
        <v>1.2500000000000001E-19</v>
      </c>
      <c r="AS5" s="77">
        <v>1.69E-22</v>
      </c>
      <c r="AT5" s="77">
        <v>2.37E-22</v>
      </c>
      <c r="AU5" s="77">
        <v>2.86E-22</v>
      </c>
      <c r="AV5" s="77">
        <v>5.56664E-5</v>
      </c>
      <c r="AW5" s="77">
        <v>0.183064</v>
      </c>
      <c r="AX5" s="77">
        <v>2.3350000000000001E-4</v>
      </c>
      <c r="AY5" s="77">
        <v>1.4612499999999999E-4</v>
      </c>
      <c r="AZ5" s="78">
        <v>3.1569200000000003E-5</v>
      </c>
      <c r="BA5" s="78">
        <v>4.4271599999999998E-5</v>
      </c>
      <c r="BB5" s="78">
        <v>5.3424799999999997E-5</v>
      </c>
      <c r="BC5" s="76">
        <v>218</v>
      </c>
      <c r="BD5" s="77">
        <v>4.7564687975646899E-8</v>
      </c>
      <c r="BE5" s="77">
        <v>14569632</v>
      </c>
      <c r="BF5" s="79">
        <f t="shared" si="0"/>
        <v>14569632</v>
      </c>
      <c r="BG5" s="80">
        <v>1.7361111111111101E-5</v>
      </c>
      <c r="BH5" s="81">
        <v>15</v>
      </c>
      <c r="BI5" s="80">
        <v>10</v>
      </c>
    </row>
    <row r="6" spans="1:61">
      <c r="A6" s="75" t="s">
        <v>13</v>
      </c>
      <c r="B6" s="76" t="s">
        <v>8</v>
      </c>
      <c r="C6" s="76"/>
      <c r="D6" s="76" t="s">
        <v>278</v>
      </c>
      <c r="E6" s="76"/>
      <c r="F6" s="76"/>
      <c r="G6" s="77"/>
      <c r="H6" s="77">
        <v>0</v>
      </c>
      <c r="I6" s="77">
        <v>0</v>
      </c>
      <c r="J6" s="77">
        <v>0</v>
      </c>
      <c r="K6" s="77">
        <v>0</v>
      </c>
      <c r="L6" s="77">
        <v>0</v>
      </c>
      <c r="M6" s="77">
        <v>0</v>
      </c>
      <c r="N6" s="77">
        <v>0</v>
      </c>
      <c r="O6" s="77">
        <v>0</v>
      </c>
      <c r="P6" s="77">
        <v>0</v>
      </c>
      <c r="Q6" s="77">
        <v>0</v>
      </c>
      <c r="R6" s="77">
        <v>0</v>
      </c>
      <c r="S6" s="77">
        <v>0</v>
      </c>
      <c r="T6" s="77">
        <v>0</v>
      </c>
      <c r="U6" s="77">
        <v>0</v>
      </c>
      <c r="V6" s="77">
        <v>0</v>
      </c>
      <c r="W6" s="77">
        <v>0</v>
      </c>
      <c r="X6" s="77">
        <v>0</v>
      </c>
      <c r="Y6" s="77">
        <v>0</v>
      </c>
      <c r="Z6" s="77">
        <v>0</v>
      </c>
      <c r="AA6" s="77">
        <v>0</v>
      </c>
      <c r="AB6" s="77">
        <v>0</v>
      </c>
      <c r="AC6" s="77">
        <v>0</v>
      </c>
      <c r="AD6" s="77">
        <v>0</v>
      </c>
      <c r="AE6" s="77">
        <v>0</v>
      </c>
      <c r="AF6" s="77">
        <v>0</v>
      </c>
      <c r="AG6" s="77">
        <v>0</v>
      </c>
      <c r="AH6" s="77">
        <v>0</v>
      </c>
      <c r="AI6" s="77">
        <v>0</v>
      </c>
      <c r="AJ6" s="77">
        <v>0</v>
      </c>
      <c r="AK6" s="77">
        <v>0</v>
      </c>
      <c r="AL6" s="77">
        <v>0</v>
      </c>
      <c r="AM6" s="77">
        <v>0</v>
      </c>
      <c r="AN6" s="77">
        <v>0</v>
      </c>
      <c r="AO6" s="77">
        <v>1.8100000000000001E-17</v>
      </c>
      <c r="AP6" s="77">
        <v>2.6900000000000001E-14</v>
      </c>
      <c r="AQ6" s="77">
        <v>5.8300000000000006E-17</v>
      </c>
      <c r="AR6" s="77">
        <v>5.7700000000000001E-16</v>
      </c>
      <c r="AS6" s="77">
        <v>3.6000000000000001E-18</v>
      </c>
      <c r="AT6" s="77">
        <v>1.0300000000000001E-17</v>
      </c>
      <c r="AU6" s="77">
        <v>1.6099999999999999E-17</v>
      </c>
      <c r="AV6" s="77">
        <v>3.3810799999999999</v>
      </c>
      <c r="AW6" s="77">
        <v>5024.92</v>
      </c>
      <c r="AX6" s="77">
        <v>10.89044</v>
      </c>
      <c r="AY6" s="77">
        <v>0.67451300000000003</v>
      </c>
      <c r="AZ6" s="78">
        <v>0.67247999999999997</v>
      </c>
      <c r="BA6" s="78">
        <v>1.92404</v>
      </c>
      <c r="BB6" s="78">
        <v>3.0074800000000002</v>
      </c>
      <c r="BC6" s="76">
        <v>137</v>
      </c>
      <c r="BD6" s="77">
        <v>4.8554033485540298E-6</v>
      </c>
      <c r="BE6" s="77">
        <v>142727.58620689699</v>
      </c>
      <c r="BF6" s="79">
        <f t="shared" si="0"/>
        <v>142727.58620689699</v>
      </c>
      <c r="BG6" s="80">
        <v>1.77222222222222E-3</v>
      </c>
      <c r="BH6" s="81"/>
      <c r="BI6" s="80">
        <v>0.4</v>
      </c>
    </row>
    <row r="7" spans="1:61">
      <c r="A7" s="75" t="s">
        <v>14</v>
      </c>
      <c r="B7" s="85" t="s">
        <v>8</v>
      </c>
      <c r="C7" s="76"/>
      <c r="D7" s="76" t="s">
        <v>277</v>
      </c>
      <c r="E7" s="76"/>
      <c r="F7" s="76"/>
      <c r="G7" s="77">
        <v>0.1</v>
      </c>
      <c r="H7" s="77">
        <v>0.1</v>
      </c>
      <c r="I7" s="77">
        <v>1.4999999999999999E-8</v>
      </c>
      <c r="J7" s="77">
        <v>9.7200000000000003E-9</v>
      </c>
      <c r="K7" s="77">
        <v>4.8399999999999998E-9</v>
      </c>
      <c r="L7" s="77">
        <v>2.8699999999999998E-9</v>
      </c>
      <c r="M7" s="77">
        <v>1.63E-9</v>
      </c>
      <c r="N7" s="77">
        <v>1.31E-9</v>
      </c>
      <c r="O7" s="77">
        <v>1.8E-9</v>
      </c>
      <c r="P7" s="77">
        <v>1.8E-9</v>
      </c>
      <c r="Q7" s="77">
        <v>5.5500000000000001E-5</v>
      </c>
      <c r="R7" s="77">
        <v>3.5964000000000003E-5</v>
      </c>
      <c r="S7" s="77">
        <v>1.7907999999999999E-5</v>
      </c>
      <c r="T7" s="77">
        <v>1.0618999999999999E-5</v>
      </c>
      <c r="U7" s="77">
        <v>6.0310000000000004E-6</v>
      </c>
      <c r="V7" s="77">
        <v>4.8470000000000003E-6</v>
      </c>
      <c r="W7" s="77">
        <v>6.6599999999999998E-6</v>
      </c>
      <c r="X7" s="77">
        <v>6.6599999999999998E-6</v>
      </c>
      <c r="Y7" s="77">
        <v>5.6100000000000001E-7</v>
      </c>
      <c r="Z7" s="77">
        <v>4.3799999999999998E-7</v>
      </c>
      <c r="AA7" s="77">
        <v>2.7300000000000002E-7</v>
      </c>
      <c r="AB7" s="77">
        <v>1.86E-7</v>
      </c>
      <c r="AC7" s="77">
        <v>1.5900000000000001E-7</v>
      </c>
      <c r="AD7" s="77">
        <v>1.3300000000000001E-7</v>
      </c>
      <c r="AE7" s="77">
        <v>1.4600000000000001E-7</v>
      </c>
      <c r="AF7" s="77">
        <v>1.4600000000000001E-7</v>
      </c>
      <c r="AG7" s="77">
        <v>2.0757000000000002E-3</v>
      </c>
      <c r="AH7" s="77">
        <v>1.6206E-3</v>
      </c>
      <c r="AI7" s="77">
        <v>1.0101000000000001E-3</v>
      </c>
      <c r="AJ7" s="77">
        <v>6.8820000000000003E-4</v>
      </c>
      <c r="AK7" s="77">
        <v>5.8830000000000004E-4</v>
      </c>
      <c r="AL7" s="77">
        <v>4.9209999999999998E-4</v>
      </c>
      <c r="AM7" s="77">
        <v>5.4020000000000001E-4</v>
      </c>
      <c r="AN7" s="77">
        <v>5.4020000000000001E-4</v>
      </c>
      <c r="AO7" s="77">
        <v>2.9299999999999998E-20</v>
      </c>
      <c r="AP7" s="77">
        <v>2.58E-16</v>
      </c>
      <c r="AQ7" s="77">
        <v>2.9800000000000002E-19</v>
      </c>
      <c r="AR7" s="77">
        <v>3.51E-17</v>
      </c>
      <c r="AS7" s="77">
        <v>1.6800000000000001E-20</v>
      </c>
      <c r="AT7" s="77">
        <v>2.43E-20</v>
      </c>
      <c r="AU7" s="77">
        <v>2.8700000000000002E-20</v>
      </c>
      <c r="AV7" s="77">
        <v>5.4732399999999999E-3</v>
      </c>
      <c r="AW7" s="77">
        <v>48.194400000000002</v>
      </c>
      <c r="AX7" s="77">
        <v>5.5666399999999998E-2</v>
      </c>
      <c r="AY7" s="77">
        <v>4.1031900000000003E-2</v>
      </c>
      <c r="AZ7" s="78">
        <v>3.13824E-3</v>
      </c>
      <c r="BA7" s="78">
        <v>4.5392399999999999E-3</v>
      </c>
      <c r="BB7" s="78">
        <v>5.3611600000000002E-3</v>
      </c>
      <c r="BC7" s="76">
        <v>210</v>
      </c>
      <c r="BD7" s="77">
        <v>1.37342465753425E-2</v>
      </c>
      <c r="BE7" s="77">
        <v>50.457809694793497</v>
      </c>
      <c r="BF7" s="79">
        <f t="shared" si="0"/>
        <v>50.457809694793497</v>
      </c>
      <c r="BG7" s="80">
        <v>5.0129999999999999</v>
      </c>
      <c r="BH7" s="81">
        <v>15</v>
      </c>
      <c r="BI7" s="80">
        <v>480</v>
      </c>
    </row>
    <row r="8" spans="1:61">
      <c r="A8" s="75" t="s">
        <v>15</v>
      </c>
      <c r="B8" s="76" t="s">
        <v>8</v>
      </c>
      <c r="C8" s="76"/>
      <c r="D8" s="76" t="s">
        <v>277</v>
      </c>
      <c r="E8" s="76"/>
      <c r="F8" s="76"/>
      <c r="G8" s="77">
        <v>0.1</v>
      </c>
      <c r="H8" s="77">
        <v>0.1</v>
      </c>
      <c r="I8" s="77">
        <v>2.5099999999999998E-9</v>
      </c>
      <c r="J8" s="77">
        <v>1.39E-9</v>
      </c>
      <c r="K8" s="77">
        <v>6.7500000000000005E-10</v>
      </c>
      <c r="L8" s="77">
        <v>3.8600000000000001E-10</v>
      </c>
      <c r="M8" s="77">
        <v>2.5200000000000001E-10</v>
      </c>
      <c r="N8" s="77">
        <v>1.9799999999999999E-10</v>
      </c>
      <c r="O8" s="77">
        <v>2.6800000000000001E-10</v>
      </c>
      <c r="P8" s="77">
        <v>2.6800000000000001E-10</v>
      </c>
      <c r="Q8" s="77">
        <v>9.2869999999999993E-6</v>
      </c>
      <c r="R8" s="77">
        <v>5.1429999999999997E-6</v>
      </c>
      <c r="S8" s="77">
        <v>2.4974999999999998E-6</v>
      </c>
      <c r="T8" s="77">
        <v>1.4281999999999999E-6</v>
      </c>
      <c r="U8" s="77">
        <v>9.3239999999999996E-7</v>
      </c>
      <c r="V8" s="77">
        <v>7.3259999999999998E-7</v>
      </c>
      <c r="W8" s="77">
        <v>9.9159999999999996E-7</v>
      </c>
      <c r="X8" s="77">
        <v>9.9159999999999996E-7</v>
      </c>
      <c r="Y8" s="77">
        <v>1.7100000000000001E-7</v>
      </c>
      <c r="Z8" s="77">
        <v>1.2200000000000001E-7</v>
      </c>
      <c r="AA8" s="77">
        <v>6.43E-8</v>
      </c>
      <c r="AB8" s="77">
        <v>4.6999999999999997E-8</v>
      </c>
      <c r="AC8" s="77">
        <v>3.8899999999999998E-8</v>
      </c>
      <c r="AD8" s="77">
        <v>3.2000000000000002E-8</v>
      </c>
      <c r="AE8" s="77">
        <v>3.55E-8</v>
      </c>
      <c r="AF8" s="77">
        <v>3.55E-8</v>
      </c>
      <c r="AG8" s="77">
        <v>6.3270000000000004E-4</v>
      </c>
      <c r="AH8" s="77">
        <v>4.5140000000000002E-4</v>
      </c>
      <c r="AI8" s="77">
        <v>2.3791E-4</v>
      </c>
      <c r="AJ8" s="77">
        <v>1.739E-4</v>
      </c>
      <c r="AK8" s="77">
        <v>1.4393000000000001E-4</v>
      </c>
      <c r="AL8" s="77">
        <v>1.184E-4</v>
      </c>
      <c r="AM8" s="77">
        <v>1.3134999999999999E-4</v>
      </c>
      <c r="AN8" s="77">
        <v>1.3134999999999999E-4</v>
      </c>
      <c r="AO8" s="77">
        <v>3.6799999999999997E-18</v>
      </c>
      <c r="AP8" s="77">
        <v>5.9400000000000003E-15</v>
      </c>
      <c r="AQ8" s="77">
        <v>1.2600000000000001E-17</v>
      </c>
      <c r="AR8" s="77">
        <v>1.64E-16</v>
      </c>
      <c r="AS8" s="77">
        <v>7.9500000000000001E-19</v>
      </c>
      <c r="AT8" s="77">
        <v>2.2200000000000001E-18</v>
      </c>
      <c r="AU8" s="77">
        <v>3.3700000000000002E-18</v>
      </c>
      <c r="AV8" s="77">
        <v>0.68742400000000004</v>
      </c>
      <c r="AW8" s="77">
        <v>1109.5920000000001</v>
      </c>
      <c r="AX8" s="77">
        <v>2.3536800000000002</v>
      </c>
      <c r="AY8" s="77">
        <v>0.191716</v>
      </c>
      <c r="AZ8" s="78">
        <v>0.148506</v>
      </c>
      <c r="BA8" s="78">
        <v>0.41469600000000001</v>
      </c>
      <c r="BB8" s="78">
        <v>0.62951599999999996</v>
      </c>
      <c r="BC8" s="76">
        <v>213</v>
      </c>
      <c r="BD8" s="77">
        <v>8.6738964992389594E-5</v>
      </c>
      <c r="BE8" s="77">
        <v>7989.4889230094304</v>
      </c>
      <c r="BF8" s="79">
        <f t="shared" si="0"/>
        <v>7989.4889230094304</v>
      </c>
      <c r="BG8" s="80">
        <v>3.16597222222222E-2</v>
      </c>
      <c r="BH8" s="81">
        <v>15</v>
      </c>
      <c r="BI8" s="80">
        <v>480</v>
      </c>
    </row>
    <row r="9" spans="1:61">
      <c r="A9" s="75" t="s">
        <v>16</v>
      </c>
      <c r="B9" s="85" t="s">
        <v>8</v>
      </c>
      <c r="C9" s="76"/>
      <c r="D9" s="76" t="s">
        <v>277</v>
      </c>
      <c r="E9" s="76"/>
      <c r="F9" s="76"/>
      <c r="G9" s="77">
        <v>0.1</v>
      </c>
      <c r="H9" s="77">
        <v>0.1</v>
      </c>
      <c r="I9" s="77">
        <v>1.37E-9</v>
      </c>
      <c r="J9" s="77">
        <v>7.5199999999999999E-10</v>
      </c>
      <c r="K9" s="77">
        <v>3.6700000000000003E-10</v>
      </c>
      <c r="L9" s="77">
        <v>2.1E-10</v>
      </c>
      <c r="M9" s="77">
        <v>1.42E-10</v>
      </c>
      <c r="N9" s="77">
        <v>1.12E-10</v>
      </c>
      <c r="O9" s="77">
        <v>1.49E-10</v>
      </c>
      <c r="P9" s="77">
        <v>1.49E-10</v>
      </c>
      <c r="Q9" s="77">
        <v>5.0690000000000001E-6</v>
      </c>
      <c r="R9" s="77">
        <v>2.7823999999999998E-6</v>
      </c>
      <c r="S9" s="77">
        <v>1.3579E-6</v>
      </c>
      <c r="T9" s="77">
        <v>7.7700000000000004E-7</v>
      </c>
      <c r="U9" s="77">
        <v>5.2539999999999998E-7</v>
      </c>
      <c r="V9" s="77">
        <v>4.144E-7</v>
      </c>
      <c r="W9" s="77">
        <v>5.5130000000000002E-7</v>
      </c>
      <c r="X9" s="77">
        <v>5.5130000000000002E-7</v>
      </c>
      <c r="Y9" s="77">
        <v>9.2399999999999994E-8</v>
      </c>
      <c r="Z9" s="77">
        <v>6.5299999999999996E-8</v>
      </c>
      <c r="AA9" s="77">
        <v>3.2600000000000001E-8</v>
      </c>
      <c r="AB9" s="77">
        <v>2.3499999999999999E-8</v>
      </c>
      <c r="AC9" s="77">
        <v>1.8399999999999999E-8</v>
      </c>
      <c r="AD9" s="77">
        <v>1.5399999999999999E-8</v>
      </c>
      <c r="AE9" s="77">
        <v>1.7199999999999999E-8</v>
      </c>
      <c r="AF9" s="77">
        <v>1.7199999999999999E-8</v>
      </c>
      <c r="AG9" s="77">
        <v>3.4188000000000003E-4</v>
      </c>
      <c r="AH9" s="77">
        <v>2.4161000000000001E-4</v>
      </c>
      <c r="AI9" s="77">
        <v>1.2061999999999999E-4</v>
      </c>
      <c r="AJ9" s="77">
        <v>8.6949999999999999E-5</v>
      </c>
      <c r="AK9" s="77">
        <v>6.8079999999999999E-5</v>
      </c>
      <c r="AL9" s="77">
        <v>5.698E-5</v>
      </c>
      <c r="AM9" s="77">
        <v>6.3639999999999994E-5</v>
      </c>
      <c r="AN9" s="77">
        <v>3.6600000000000002E-5</v>
      </c>
      <c r="AO9" s="77">
        <v>4.8899999999999997E-17</v>
      </c>
      <c r="AP9" s="77">
        <v>7.1099999999999995E-14</v>
      </c>
      <c r="AQ9" s="77">
        <v>1.5399999999999999E-16</v>
      </c>
      <c r="AR9" s="77">
        <v>1.42E-15</v>
      </c>
      <c r="AS9" s="77">
        <v>8.7199999999999998E-18</v>
      </c>
      <c r="AT9" s="77">
        <v>2.5200000000000001E-17</v>
      </c>
      <c r="AU9" s="77">
        <v>4.0799999999999999E-17</v>
      </c>
      <c r="AV9" s="77">
        <v>9.1345200000000002</v>
      </c>
      <c r="AW9" s="77">
        <v>13281.48</v>
      </c>
      <c r="AX9" s="77">
        <v>28.767199999999999</v>
      </c>
      <c r="AY9" s="77">
        <v>1.65998</v>
      </c>
      <c r="AZ9" s="78">
        <v>1.6288959999999999</v>
      </c>
      <c r="BA9" s="78">
        <v>4.7073600000000004</v>
      </c>
      <c r="BB9" s="78">
        <v>7.6214399999999998</v>
      </c>
      <c r="BC9" s="76">
        <v>214</v>
      </c>
      <c r="BD9" s="77">
        <v>3.7861491628614902E-5</v>
      </c>
      <c r="BE9" s="77">
        <v>18303.557788944701</v>
      </c>
      <c r="BF9" s="79">
        <f t="shared" si="0"/>
        <v>18303.557788944701</v>
      </c>
      <c r="BG9" s="80">
        <v>1.38194444444444E-2</v>
      </c>
      <c r="BH9" s="81">
        <v>15</v>
      </c>
      <c r="BI9" s="80">
        <v>480</v>
      </c>
    </row>
    <row r="10" spans="1:61">
      <c r="A10" s="82" t="s">
        <v>17</v>
      </c>
      <c r="B10" s="76" t="s">
        <v>10</v>
      </c>
      <c r="C10" s="76"/>
      <c r="D10" s="76" t="s">
        <v>277</v>
      </c>
      <c r="E10" s="76"/>
      <c r="F10" s="76"/>
      <c r="G10" s="77">
        <v>1</v>
      </c>
      <c r="H10" s="77">
        <v>0.02</v>
      </c>
      <c r="I10" s="77">
        <v>2.11E-8</v>
      </c>
      <c r="J10" s="77">
        <v>1.24E-8</v>
      </c>
      <c r="K10" s="77">
        <v>9.7100000000000006E-9</v>
      </c>
      <c r="L10" s="77">
        <v>1.02E-8</v>
      </c>
      <c r="M10" s="77">
        <v>1.3399999999999999E-8</v>
      </c>
      <c r="N10" s="77">
        <v>1.3599999999999999E-8</v>
      </c>
      <c r="O10" s="77">
        <v>1.33E-8</v>
      </c>
      <c r="P10" s="77">
        <v>1.33E-8</v>
      </c>
      <c r="Q10" s="77">
        <v>7.8070000000000003E-5</v>
      </c>
      <c r="R10" s="77">
        <v>4.5880000000000001E-5</v>
      </c>
      <c r="S10" s="77">
        <v>3.5926999999999997E-5</v>
      </c>
      <c r="T10" s="77">
        <v>3.7740000000000001E-5</v>
      </c>
      <c r="U10" s="77">
        <v>4.9580000000000003E-5</v>
      </c>
      <c r="V10" s="77">
        <v>5.0319999999999999E-5</v>
      </c>
      <c r="W10" s="77">
        <v>4.9209999999999998E-5</v>
      </c>
      <c r="X10" s="77">
        <v>4.9209999999999998E-5</v>
      </c>
      <c r="Y10" s="77">
        <v>1.1000000000000001E-7</v>
      </c>
      <c r="Z10" s="77">
        <v>1.03E-7</v>
      </c>
      <c r="AA10" s="77">
        <v>6.9800000000000003E-8</v>
      </c>
      <c r="AB10" s="77">
        <v>4.7600000000000003E-8</v>
      </c>
      <c r="AC10" s="77">
        <v>4.14E-8</v>
      </c>
      <c r="AD10" s="77">
        <v>3.9400000000000002E-8</v>
      </c>
      <c r="AE10" s="77">
        <v>4.1700000000000003E-8</v>
      </c>
      <c r="AF10" s="77">
        <v>4.1700000000000003E-8</v>
      </c>
      <c r="AG10" s="77">
        <v>4.0700000000000003E-4</v>
      </c>
      <c r="AH10" s="77">
        <v>3.8109999999999999E-4</v>
      </c>
      <c r="AI10" s="77">
        <v>2.5826000000000001E-4</v>
      </c>
      <c r="AJ10" s="77">
        <v>1.7611999999999999E-4</v>
      </c>
      <c r="AK10" s="77">
        <v>1.5317999999999999E-4</v>
      </c>
      <c r="AL10" s="77">
        <v>1.4578E-4</v>
      </c>
      <c r="AM10" s="77">
        <v>1.5428999999999999E-4</v>
      </c>
      <c r="AN10" s="77">
        <v>1.5428999999999999E-4</v>
      </c>
      <c r="AO10" s="77">
        <v>4.6500000000000001E-21</v>
      </c>
      <c r="AP10" s="77">
        <v>9.3999999999999999E-17</v>
      </c>
      <c r="AQ10" s="77">
        <v>1.0499999999999999E-19</v>
      </c>
      <c r="AR10" s="77">
        <v>3.1299999999999999E-18</v>
      </c>
      <c r="AS10" s="77">
        <v>2.1499999999999999E-21</v>
      </c>
      <c r="AT10" s="77">
        <v>3.7500000000000004E-21</v>
      </c>
      <c r="AU10" s="77">
        <v>4.5700000000000003E-21</v>
      </c>
      <c r="AV10" s="77">
        <v>8.6861999999999996E-4</v>
      </c>
      <c r="AW10" s="77">
        <v>17.559200000000001</v>
      </c>
      <c r="AX10" s="77">
        <v>1.9613999999999999E-2</v>
      </c>
      <c r="AY10" s="77">
        <v>3.6589700000000001E-3</v>
      </c>
      <c r="AZ10" s="78">
        <v>4.0161999999999999E-4</v>
      </c>
      <c r="BA10" s="78">
        <v>7.0049999999999995E-4</v>
      </c>
      <c r="BB10" s="78">
        <v>8.5367600000000004E-4</v>
      </c>
      <c r="BC10" s="76">
        <v>137</v>
      </c>
      <c r="BD10" s="77">
        <v>30.167100000000001</v>
      </c>
      <c r="BE10" s="77">
        <v>2.2972045705420802E-2</v>
      </c>
      <c r="BF10" s="79">
        <f t="shared" si="0"/>
        <v>1.0115299987062556</v>
      </c>
      <c r="BG10" s="80">
        <v>11010.9915</v>
      </c>
      <c r="BH10" s="81">
        <v>200</v>
      </c>
      <c r="BI10" s="80">
        <v>10</v>
      </c>
    </row>
    <row r="11" spans="1:61">
      <c r="A11" s="75" t="s">
        <v>18</v>
      </c>
      <c r="B11" s="76" t="s">
        <v>8</v>
      </c>
      <c r="C11" s="76"/>
      <c r="D11" s="76" t="s">
        <v>278</v>
      </c>
      <c r="E11" s="76"/>
      <c r="F11" s="76"/>
      <c r="G11" s="77"/>
      <c r="H11" s="77">
        <v>0</v>
      </c>
      <c r="I11" s="77">
        <v>0</v>
      </c>
      <c r="J11" s="77">
        <v>0</v>
      </c>
      <c r="K11" s="77">
        <v>0</v>
      </c>
      <c r="L11" s="77">
        <v>0</v>
      </c>
      <c r="M11" s="77">
        <v>0</v>
      </c>
      <c r="N11" s="77">
        <v>0</v>
      </c>
      <c r="O11" s="77">
        <v>0</v>
      </c>
      <c r="P11" s="77">
        <v>0</v>
      </c>
      <c r="Q11" s="77">
        <v>0</v>
      </c>
      <c r="R11" s="77">
        <v>0</v>
      </c>
      <c r="S11" s="77">
        <v>0</v>
      </c>
      <c r="T11" s="77">
        <v>0</v>
      </c>
      <c r="U11" s="77">
        <v>0</v>
      </c>
      <c r="V11" s="77">
        <v>0</v>
      </c>
      <c r="W11" s="77">
        <v>0</v>
      </c>
      <c r="X11" s="77">
        <v>0</v>
      </c>
      <c r="Y11" s="77">
        <v>0</v>
      </c>
      <c r="Z11" s="77">
        <v>0</v>
      </c>
      <c r="AA11" s="77">
        <v>0</v>
      </c>
      <c r="AB11" s="77">
        <v>0</v>
      </c>
      <c r="AC11" s="77">
        <v>0</v>
      </c>
      <c r="AD11" s="77">
        <v>0</v>
      </c>
      <c r="AE11" s="77">
        <v>0</v>
      </c>
      <c r="AF11" s="77">
        <v>0</v>
      </c>
      <c r="AG11" s="77">
        <v>0</v>
      </c>
      <c r="AH11" s="77">
        <v>0</v>
      </c>
      <c r="AI11" s="77">
        <v>0</v>
      </c>
      <c r="AJ11" s="77">
        <v>0</v>
      </c>
      <c r="AK11" s="77">
        <v>0</v>
      </c>
      <c r="AL11" s="77">
        <v>0</v>
      </c>
      <c r="AM11" s="77">
        <v>0</v>
      </c>
      <c r="AN11" s="77">
        <v>0</v>
      </c>
      <c r="AO11" s="77">
        <v>7.1299999999999998E-19</v>
      </c>
      <c r="AP11" s="77">
        <v>1.25E-15</v>
      </c>
      <c r="AQ11" s="77">
        <v>2.75E-18</v>
      </c>
      <c r="AR11" s="77">
        <v>2.69E-17</v>
      </c>
      <c r="AS11" s="77">
        <v>1.71E-19</v>
      </c>
      <c r="AT11" s="77">
        <v>4.7799999999999998E-19</v>
      </c>
      <c r="AU11" s="77">
        <v>6.8600000000000005E-19</v>
      </c>
      <c r="AV11" s="77">
        <v>0.13318840000000001</v>
      </c>
      <c r="AW11" s="77">
        <v>233.5</v>
      </c>
      <c r="AX11" s="77">
        <v>0.51370000000000005</v>
      </c>
      <c r="AY11" s="77">
        <v>3.1446099999999998E-2</v>
      </c>
      <c r="AZ11" s="78">
        <v>3.19428E-2</v>
      </c>
      <c r="BA11" s="78">
        <v>8.9290400000000006E-2</v>
      </c>
      <c r="BB11" s="78">
        <v>0.1281448</v>
      </c>
      <c r="BC11" s="76">
        <v>221</v>
      </c>
      <c r="BD11" s="77">
        <v>9.3226788432267907E-6</v>
      </c>
      <c r="BE11" s="77">
        <v>74334.857142857101</v>
      </c>
      <c r="BF11" s="79">
        <f t="shared" ref="BF11:BF12" si="1">IFERROR((t_com*BE11)/(1-EXP(-BE11*t_com)),".")</f>
        <v>74334.857142857101</v>
      </c>
      <c r="BG11" s="80">
        <v>3.4027777777777802E-3</v>
      </c>
      <c r="BH11" s="81">
        <v>15</v>
      </c>
      <c r="BI11" s="80">
        <v>250</v>
      </c>
    </row>
    <row r="12" spans="1:61">
      <c r="A12" s="75" t="s">
        <v>19</v>
      </c>
      <c r="B12" s="85" t="s">
        <v>8</v>
      </c>
      <c r="C12" s="76"/>
      <c r="D12" s="76" t="s">
        <v>278</v>
      </c>
      <c r="E12" s="76"/>
      <c r="F12" s="76"/>
      <c r="G12" s="77"/>
      <c r="H12" s="77">
        <v>0</v>
      </c>
      <c r="I12" s="77">
        <v>0</v>
      </c>
      <c r="J12" s="77">
        <v>0</v>
      </c>
      <c r="K12" s="77">
        <v>0</v>
      </c>
      <c r="L12" s="77">
        <v>0</v>
      </c>
      <c r="M12" s="77">
        <v>0</v>
      </c>
      <c r="N12" s="77">
        <v>0</v>
      </c>
      <c r="O12" s="77">
        <v>0</v>
      </c>
      <c r="P12" s="77">
        <v>0</v>
      </c>
      <c r="Q12" s="77">
        <v>0</v>
      </c>
      <c r="R12" s="77">
        <v>0</v>
      </c>
      <c r="S12" s="77">
        <v>0</v>
      </c>
      <c r="T12" s="77">
        <v>0</v>
      </c>
      <c r="U12" s="77">
        <v>0</v>
      </c>
      <c r="V12" s="77">
        <v>0</v>
      </c>
      <c r="W12" s="77">
        <v>0</v>
      </c>
      <c r="X12" s="77">
        <v>0</v>
      </c>
      <c r="Y12" s="77">
        <v>0</v>
      </c>
      <c r="Z12" s="77">
        <v>0</v>
      </c>
      <c r="AA12" s="77">
        <v>0</v>
      </c>
      <c r="AB12" s="77">
        <v>0</v>
      </c>
      <c r="AC12" s="77">
        <v>0</v>
      </c>
      <c r="AD12" s="77">
        <v>0</v>
      </c>
      <c r="AE12" s="77">
        <v>0</v>
      </c>
      <c r="AF12" s="77">
        <v>0</v>
      </c>
      <c r="AG12" s="77">
        <v>0</v>
      </c>
      <c r="AH12" s="77">
        <v>0</v>
      </c>
      <c r="AI12" s="77">
        <v>0</v>
      </c>
      <c r="AJ12" s="77">
        <v>0</v>
      </c>
      <c r="AK12" s="77">
        <v>0</v>
      </c>
      <c r="AL12" s="77">
        <v>0</v>
      </c>
      <c r="AM12" s="77">
        <v>0</v>
      </c>
      <c r="AN12" s="77">
        <v>0</v>
      </c>
      <c r="AO12" s="77">
        <v>3.2799999999999999E-18</v>
      </c>
      <c r="AP12" s="77">
        <v>5.5599999999999996E-15</v>
      </c>
      <c r="AQ12" s="77">
        <v>1.19E-17</v>
      </c>
      <c r="AR12" s="77">
        <v>1.4900000000000001E-16</v>
      </c>
      <c r="AS12" s="77">
        <v>7.4199999999999998E-19</v>
      </c>
      <c r="AT12" s="77">
        <v>2.0700000000000002E-18</v>
      </c>
      <c r="AU12" s="77">
        <v>3.0699999999999998E-18</v>
      </c>
      <c r="AV12" s="77">
        <v>0.61270400000000003</v>
      </c>
      <c r="AW12" s="77">
        <v>1038.6079999999999</v>
      </c>
      <c r="AX12" s="77">
        <v>2.2229199999999998</v>
      </c>
      <c r="AY12" s="77">
        <v>0.174181</v>
      </c>
      <c r="AZ12" s="78">
        <v>0.1386056</v>
      </c>
      <c r="BA12" s="78">
        <v>0.38667600000000002</v>
      </c>
      <c r="BB12" s="78">
        <v>0.57347599999999999</v>
      </c>
      <c r="BC12" s="76">
        <v>206</v>
      </c>
      <c r="BD12" s="77">
        <v>1.5506088280060901E-5</v>
      </c>
      <c r="BE12" s="77">
        <v>44692.122699386498</v>
      </c>
      <c r="BF12" s="79">
        <f t="shared" si="1"/>
        <v>44692.122699386498</v>
      </c>
      <c r="BG12" s="80">
        <v>5.6597222222222196E-3</v>
      </c>
      <c r="BH12" s="81"/>
      <c r="BI12" s="80">
        <v>6300</v>
      </c>
    </row>
    <row r="13" spans="1:61">
      <c r="A13" s="75" t="s">
        <v>20</v>
      </c>
      <c r="B13" s="76" t="s">
        <v>8</v>
      </c>
      <c r="C13" s="76"/>
      <c r="D13" s="76" t="s">
        <v>277</v>
      </c>
      <c r="E13" s="76"/>
      <c r="F13" s="76"/>
      <c r="G13" s="77">
        <v>5.0000000000000001E-3</v>
      </c>
      <c r="H13" s="77">
        <v>5.0000000000000001E-3</v>
      </c>
      <c r="I13" s="77">
        <v>1.9999999999999999E-6</v>
      </c>
      <c r="J13" s="77">
        <v>2.1199999999999999E-7</v>
      </c>
      <c r="K13" s="77">
        <v>1.43E-7</v>
      </c>
      <c r="L13" s="77">
        <v>1.15E-7</v>
      </c>
      <c r="M13" s="77">
        <v>1.08E-7</v>
      </c>
      <c r="N13" s="77">
        <v>1.0700000000000001E-7</v>
      </c>
      <c r="O13" s="77">
        <v>1.2499999999999999E-7</v>
      </c>
      <c r="P13" s="77">
        <v>1.2499999999999999E-7</v>
      </c>
      <c r="Q13" s="77">
        <v>7.4000000000000003E-3</v>
      </c>
      <c r="R13" s="77">
        <v>7.8439999999999998E-4</v>
      </c>
      <c r="S13" s="77">
        <v>5.2910000000000001E-4</v>
      </c>
      <c r="T13" s="77">
        <v>4.2549999999999999E-4</v>
      </c>
      <c r="U13" s="77">
        <v>3.9960000000000001E-4</v>
      </c>
      <c r="V13" s="77">
        <v>3.9589999999999997E-4</v>
      </c>
      <c r="W13" s="77">
        <v>4.6250000000000002E-4</v>
      </c>
      <c r="X13" s="77">
        <v>4.6250000000000002E-4</v>
      </c>
      <c r="Y13" s="77">
        <v>3.6600000000000002E-5</v>
      </c>
      <c r="Z13" s="77">
        <v>3.1900000000000003E-5</v>
      </c>
      <c r="AA13" s="77">
        <v>2.1299999999999999E-5</v>
      </c>
      <c r="AB13" s="77">
        <v>1.4399999999999999E-5</v>
      </c>
      <c r="AC13" s="77">
        <v>1.26E-5</v>
      </c>
      <c r="AD13" s="77">
        <v>1.19E-5</v>
      </c>
      <c r="AE13" s="77">
        <v>1.26E-5</v>
      </c>
      <c r="AF13" s="77">
        <v>1.26E-5</v>
      </c>
      <c r="AG13" s="77">
        <v>0.13542000000000001</v>
      </c>
      <c r="AH13" s="77">
        <v>0.11803</v>
      </c>
      <c r="AI13" s="77">
        <v>7.8810000000000005E-2</v>
      </c>
      <c r="AJ13" s="77">
        <v>5.3280000000000001E-2</v>
      </c>
      <c r="AK13" s="77">
        <v>4.6620000000000002E-2</v>
      </c>
      <c r="AL13" s="77">
        <v>4.403E-2</v>
      </c>
      <c r="AM13" s="77">
        <v>4.6620000000000002E-2</v>
      </c>
      <c r="AN13" s="77">
        <v>4.6620000000000002E-2</v>
      </c>
      <c r="AO13" s="77">
        <v>3.5899999999999998E-19</v>
      </c>
      <c r="AP13" s="77">
        <v>8.5999999999999997E-16</v>
      </c>
      <c r="AQ13" s="77">
        <v>1.9300000000000001E-18</v>
      </c>
      <c r="AR13" s="77">
        <v>2.44E-17</v>
      </c>
      <c r="AS13" s="77">
        <v>1.2000000000000001E-19</v>
      </c>
      <c r="AT13" s="77">
        <v>2.8600000000000001E-19</v>
      </c>
      <c r="AU13" s="77">
        <v>3.5799999999999999E-19</v>
      </c>
      <c r="AV13" s="77">
        <v>6.7061200000000001E-2</v>
      </c>
      <c r="AW13" s="77">
        <v>160.648</v>
      </c>
      <c r="AX13" s="77">
        <v>0.36052400000000001</v>
      </c>
      <c r="AY13" s="77">
        <v>2.85236E-2</v>
      </c>
      <c r="AZ13" s="78">
        <v>2.2415999999999998E-2</v>
      </c>
      <c r="BA13" s="78">
        <v>5.3424800000000001E-2</v>
      </c>
      <c r="BB13" s="78">
        <v>6.6874400000000001E-2</v>
      </c>
      <c r="BC13" s="76">
        <v>237</v>
      </c>
      <c r="BD13" s="77">
        <v>2144000</v>
      </c>
      <c r="BE13" s="77">
        <v>3.2322761194029798E-7</v>
      </c>
      <c r="BF13" s="79">
        <f t="shared" ref="BF13:BF24" si="2">IFERROR((t_com*BE13)/(1-EXP(-BE13*t_com)),".")</f>
        <v>1.0000001615663927</v>
      </c>
      <c r="BG13" s="80">
        <v>782560000</v>
      </c>
      <c r="BH13" s="81">
        <v>15</v>
      </c>
      <c r="BI13" s="80">
        <v>0.2</v>
      </c>
    </row>
    <row r="14" spans="1:61">
      <c r="A14" s="75" t="s">
        <v>21</v>
      </c>
      <c r="B14" s="76" t="s">
        <v>8</v>
      </c>
      <c r="C14" s="76"/>
      <c r="D14" s="76" t="s">
        <v>277</v>
      </c>
      <c r="E14" s="76"/>
      <c r="F14" s="76"/>
      <c r="G14" s="77">
        <v>5.0000000000000001E-3</v>
      </c>
      <c r="H14" s="77">
        <v>5.0000000000000001E-3</v>
      </c>
      <c r="I14" s="77">
        <v>1.07E-8</v>
      </c>
      <c r="J14" s="77">
        <v>6.8599999999999999E-9</v>
      </c>
      <c r="K14" s="77">
        <v>3.48E-9</v>
      </c>
      <c r="L14" s="77">
        <v>2.09E-9</v>
      </c>
      <c r="M14" s="77">
        <v>1.21E-9</v>
      </c>
      <c r="N14" s="77">
        <v>9.6599999999999997E-10</v>
      </c>
      <c r="O14" s="77">
        <v>1.32E-9</v>
      </c>
      <c r="P14" s="77">
        <v>1.32E-9</v>
      </c>
      <c r="Q14" s="77">
        <v>3.9589999999999999E-5</v>
      </c>
      <c r="R14" s="77">
        <v>2.5381999999999999E-5</v>
      </c>
      <c r="S14" s="77">
        <v>1.2876E-5</v>
      </c>
      <c r="T14" s="77">
        <v>7.7330000000000003E-6</v>
      </c>
      <c r="U14" s="77">
        <v>4.4769999999999997E-6</v>
      </c>
      <c r="V14" s="77">
        <v>3.5742E-6</v>
      </c>
      <c r="W14" s="77">
        <v>4.8840000000000002E-6</v>
      </c>
      <c r="X14" s="77">
        <v>4.8840000000000002E-6</v>
      </c>
      <c r="Y14" s="77">
        <v>1.7900000000000001E-8</v>
      </c>
      <c r="Z14" s="77">
        <v>1.3599999999999999E-8</v>
      </c>
      <c r="AA14" s="77">
        <v>8.0800000000000002E-9</v>
      </c>
      <c r="AB14" s="77">
        <v>5.8500000000000003E-9</v>
      </c>
      <c r="AC14" s="77">
        <v>5.21E-9</v>
      </c>
      <c r="AD14" s="77">
        <v>4.1400000000000002E-9</v>
      </c>
      <c r="AE14" s="77">
        <v>4.56E-9</v>
      </c>
      <c r="AF14" s="77">
        <v>4.56E-9</v>
      </c>
      <c r="AG14" s="77">
        <v>6.6229999999999994E-5</v>
      </c>
      <c r="AH14" s="77">
        <v>5.0319999999999999E-5</v>
      </c>
      <c r="AI14" s="77">
        <v>2.9896E-5</v>
      </c>
      <c r="AJ14" s="77">
        <v>2.1645E-5</v>
      </c>
      <c r="AK14" s="77">
        <v>1.9276999999999999E-5</v>
      </c>
      <c r="AL14" s="77">
        <v>1.5318000000000001E-5</v>
      </c>
      <c r="AM14" s="77">
        <v>1.6872E-5</v>
      </c>
      <c r="AN14" s="77">
        <v>1.6872E-5</v>
      </c>
      <c r="AO14" s="77">
        <v>5.4500000000000003E-18</v>
      </c>
      <c r="AP14" s="77">
        <v>9.2699999999999996E-15</v>
      </c>
      <c r="AQ14" s="77">
        <v>2.0300000000000001E-17</v>
      </c>
      <c r="AR14" s="77">
        <v>2.02E-16</v>
      </c>
      <c r="AS14" s="77">
        <v>1.27E-18</v>
      </c>
      <c r="AT14" s="77">
        <v>3.5299999999999997E-18</v>
      </c>
      <c r="AU14" s="77">
        <v>5.1600000000000003E-18</v>
      </c>
      <c r="AV14" s="77">
        <v>1.01806</v>
      </c>
      <c r="AW14" s="77">
        <v>1731.636</v>
      </c>
      <c r="AX14" s="77">
        <v>3.7920400000000001</v>
      </c>
      <c r="AY14" s="77">
        <v>0.23613799999999999</v>
      </c>
      <c r="AZ14" s="78">
        <v>0.237236</v>
      </c>
      <c r="BA14" s="78">
        <v>0.65940399999999999</v>
      </c>
      <c r="BB14" s="78">
        <v>0.96388799999999997</v>
      </c>
      <c r="BC14" s="76">
        <v>233</v>
      </c>
      <c r="BD14" s="77">
        <v>7.3882191780821893E-2</v>
      </c>
      <c r="BE14" s="77">
        <v>9.3797975303148302</v>
      </c>
      <c r="BF14" s="79">
        <f t="shared" si="2"/>
        <v>9.3805893673611394</v>
      </c>
      <c r="BG14" s="80">
        <v>26.966999999999999</v>
      </c>
      <c r="BH14" s="81">
        <v>300</v>
      </c>
      <c r="BI14" s="80">
        <v>2000</v>
      </c>
    </row>
    <row r="15" spans="1:61">
      <c r="A15" s="75" t="s">
        <v>22</v>
      </c>
      <c r="B15" s="76" t="s">
        <v>8</v>
      </c>
      <c r="C15" s="76"/>
      <c r="D15" s="76" t="s">
        <v>277</v>
      </c>
      <c r="E15" s="76"/>
      <c r="F15" s="76"/>
      <c r="G15" s="77">
        <v>0.6</v>
      </c>
      <c r="H15" s="77">
        <v>0.02</v>
      </c>
      <c r="I15" s="77">
        <v>5.7099999999999999E-10</v>
      </c>
      <c r="J15" s="77">
        <v>3.7999999999999998E-10</v>
      </c>
      <c r="K15" s="77">
        <v>1.87E-10</v>
      </c>
      <c r="L15" s="77">
        <v>1.09E-10</v>
      </c>
      <c r="M15" s="77">
        <v>6.6500000000000003E-11</v>
      </c>
      <c r="N15" s="77">
        <v>5.6700000000000002E-11</v>
      </c>
      <c r="O15" s="77">
        <v>7.4699999999999998E-11</v>
      </c>
      <c r="P15" s="77">
        <v>7.4699999999999998E-11</v>
      </c>
      <c r="Q15" s="77">
        <v>2.1127000000000001E-6</v>
      </c>
      <c r="R15" s="77">
        <v>1.406E-6</v>
      </c>
      <c r="S15" s="77">
        <v>6.919E-7</v>
      </c>
      <c r="T15" s="77">
        <v>4.0330000000000002E-7</v>
      </c>
      <c r="U15" s="77">
        <v>2.4605000000000001E-7</v>
      </c>
      <c r="V15" s="77">
        <v>2.0979E-7</v>
      </c>
      <c r="W15" s="77">
        <v>2.7639E-7</v>
      </c>
      <c r="X15" s="77">
        <v>2.7639E-7</v>
      </c>
      <c r="Y15" s="77">
        <v>4.3599999999999999E-10</v>
      </c>
      <c r="Z15" s="77">
        <v>2.9400000000000002E-10</v>
      </c>
      <c r="AA15" s="77">
        <v>1.4399999999999999E-10</v>
      </c>
      <c r="AB15" s="77">
        <v>9.9400000000000001E-11</v>
      </c>
      <c r="AC15" s="77">
        <v>7.4600000000000006E-11</v>
      </c>
      <c r="AD15" s="77">
        <v>6.0999999999999996E-11</v>
      </c>
      <c r="AE15" s="77">
        <v>6.9799999999999994E-11</v>
      </c>
      <c r="AF15" s="77">
        <v>6.9799999999999994E-11</v>
      </c>
      <c r="AG15" s="77">
        <v>1.6132000000000001E-6</v>
      </c>
      <c r="AH15" s="77">
        <v>1.0878E-6</v>
      </c>
      <c r="AI15" s="77">
        <v>5.3280000000000001E-7</v>
      </c>
      <c r="AJ15" s="77">
        <v>3.6777999999999998E-7</v>
      </c>
      <c r="AK15" s="77">
        <v>2.7602000000000001E-7</v>
      </c>
      <c r="AL15" s="77">
        <v>2.2569999999999999E-7</v>
      </c>
      <c r="AM15" s="77">
        <v>2.5825999999999998E-7</v>
      </c>
      <c r="AN15" s="77">
        <v>2.5825999999999998E-7</v>
      </c>
      <c r="AO15" s="77">
        <v>4.03E-21</v>
      </c>
      <c r="AP15" s="77">
        <v>9.9999999999999998E-17</v>
      </c>
      <c r="AQ15" s="77">
        <v>1.1200000000000001E-19</v>
      </c>
      <c r="AR15" s="77">
        <v>3.19E-18</v>
      </c>
      <c r="AS15" s="77">
        <v>1.5799999999999999E-21</v>
      </c>
      <c r="AT15" s="77">
        <v>3.1899999999999999E-21</v>
      </c>
      <c r="AU15" s="77">
        <v>3.97E-21</v>
      </c>
      <c r="AV15" s="77">
        <v>7.5280400000000004E-4</v>
      </c>
      <c r="AW15" s="77">
        <v>18.68</v>
      </c>
      <c r="AX15" s="77">
        <v>2.0921599999999999E-2</v>
      </c>
      <c r="AY15" s="77">
        <v>3.7291099999999999E-3</v>
      </c>
      <c r="AZ15" s="78">
        <v>2.9514400000000001E-4</v>
      </c>
      <c r="BA15" s="78">
        <v>5.9589199999999999E-4</v>
      </c>
      <c r="BB15" s="78">
        <v>7.4159599999999997E-4</v>
      </c>
      <c r="BC15" s="76">
        <v>209</v>
      </c>
      <c r="BD15" s="77">
        <v>3.7134703196347002E-4</v>
      </c>
      <c r="BE15" s="77">
        <v>1866.1789117737501</v>
      </c>
      <c r="BF15" s="79">
        <f t="shared" si="2"/>
        <v>1866.1789117737501</v>
      </c>
      <c r="BG15" s="80">
        <v>0.135541666666667</v>
      </c>
      <c r="BH15" s="81"/>
      <c r="BI15" s="80">
        <v>150</v>
      </c>
    </row>
    <row r="16" spans="1:61">
      <c r="A16" s="82" t="s">
        <v>23</v>
      </c>
      <c r="B16" s="85" t="s">
        <v>8</v>
      </c>
      <c r="C16" s="76"/>
      <c r="D16" s="76" t="s">
        <v>277</v>
      </c>
      <c r="E16" s="76"/>
      <c r="F16" s="76"/>
      <c r="G16" s="77">
        <v>0.6</v>
      </c>
      <c r="H16" s="77">
        <v>0.02</v>
      </c>
      <c r="I16" s="77">
        <v>8.3299999999999999E-6</v>
      </c>
      <c r="J16" s="77">
        <v>3.6399999999999999E-6</v>
      </c>
      <c r="K16" s="77">
        <v>2.1799999999999999E-6</v>
      </c>
      <c r="L16" s="77">
        <v>1.95E-6</v>
      </c>
      <c r="M16" s="77">
        <v>1.9199999999999998E-6</v>
      </c>
      <c r="N16" s="77">
        <v>6.9599999999999999E-7</v>
      </c>
      <c r="O16" s="77">
        <v>1.02E-6</v>
      </c>
      <c r="P16" s="77">
        <v>1.02E-6</v>
      </c>
      <c r="Q16" s="77">
        <v>3.0821000000000001E-2</v>
      </c>
      <c r="R16" s="77">
        <v>1.3468000000000001E-2</v>
      </c>
      <c r="S16" s="77">
        <v>8.0660000000000003E-3</v>
      </c>
      <c r="T16" s="77">
        <v>7.2150000000000001E-3</v>
      </c>
      <c r="U16" s="77">
        <v>7.1040000000000001E-3</v>
      </c>
      <c r="V16" s="77">
        <v>2.5752000000000001E-3</v>
      </c>
      <c r="W16" s="77">
        <v>3.774E-3</v>
      </c>
      <c r="X16" s="77">
        <v>3.774E-3</v>
      </c>
      <c r="Y16" s="77">
        <v>1.8300000000000001E-5</v>
      </c>
      <c r="Z16" s="77">
        <v>1.7499999999999998E-5</v>
      </c>
      <c r="AA16" s="77">
        <v>1.15E-5</v>
      </c>
      <c r="AB16" s="77">
        <v>7.1400000000000002E-6</v>
      </c>
      <c r="AC16" s="77">
        <v>5.84E-6</v>
      </c>
      <c r="AD16" s="77">
        <v>5.6099999999999997E-6</v>
      </c>
      <c r="AE16" s="77">
        <v>6.0299999999999999E-6</v>
      </c>
      <c r="AF16" s="77">
        <v>6.0299999999999999E-6</v>
      </c>
      <c r="AG16" s="77">
        <v>6.7710000000000006E-2</v>
      </c>
      <c r="AH16" s="77">
        <v>6.4750000000000002E-2</v>
      </c>
      <c r="AI16" s="77">
        <v>4.2549999999999998E-2</v>
      </c>
      <c r="AJ16" s="77">
        <v>2.6418000000000001E-2</v>
      </c>
      <c r="AK16" s="77">
        <v>2.1607999999999999E-2</v>
      </c>
      <c r="AL16" s="77">
        <v>2.0757000000000001E-2</v>
      </c>
      <c r="AM16" s="77">
        <v>2.2311000000000001E-2</v>
      </c>
      <c r="AN16" s="77">
        <v>2.2311000000000001E-2</v>
      </c>
      <c r="AO16" s="77">
        <v>1.12E-20</v>
      </c>
      <c r="AP16" s="77">
        <v>4.7099999999999997E-17</v>
      </c>
      <c r="AQ16" s="77">
        <v>1.0900000000000001E-19</v>
      </c>
      <c r="AR16" s="77">
        <v>2.17E-18</v>
      </c>
      <c r="AS16" s="77">
        <v>7.1200000000000007E-21</v>
      </c>
      <c r="AT16" s="77">
        <v>1.1E-20</v>
      </c>
      <c r="AU16" s="77">
        <v>1.12E-20</v>
      </c>
      <c r="AV16" s="77">
        <v>2.09216E-3</v>
      </c>
      <c r="AW16" s="77">
        <v>8.7982800000000001</v>
      </c>
      <c r="AX16" s="77">
        <v>2.0361199999999999E-2</v>
      </c>
      <c r="AY16" s="77">
        <v>2.5367300000000001E-3</v>
      </c>
      <c r="AZ16" s="78">
        <v>1.3300160000000001E-3</v>
      </c>
      <c r="BA16" s="78">
        <v>2.0547999999999999E-3</v>
      </c>
      <c r="BB16" s="78">
        <v>2.09216E-3</v>
      </c>
      <c r="BC16" s="76">
        <v>210</v>
      </c>
      <c r="BD16" s="77">
        <v>22.2</v>
      </c>
      <c r="BE16" s="77">
        <v>3.1216216216216199E-2</v>
      </c>
      <c r="BF16" s="79">
        <f t="shared" si="2"/>
        <v>1.0156893111355465</v>
      </c>
      <c r="BG16" s="80">
        <v>8103</v>
      </c>
      <c r="BH16" s="81"/>
      <c r="BI16" s="80">
        <v>150</v>
      </c>
    </row>
    <row r="17" spans="1:61">
      <c r="A17" s="75" t="s">
        <v>24</v>
      </c>
      <c r="B17" s="85" t="s">
        <v>8</v>
      </c>
      <c r="C17" s="76"/>
      <c r="D17" s="76" t="s">
        <v>277</v>
      </c>
      <c r="E17" s="76"/>
      <c r="F17" s="76"/>
      <c r="G17" s="77">
        <v>0.6</v>
      </c>
      <c r="H17" s="77">
        <v>0.02</v>
      </c>
      <c r="I17" s="77">
        <v>2.1799999999999999E-9</v>
      </c>
      <c r="J17" s="77">
        <v>1.0500000000000001E-9</v>
      </c>
      <c r="K17" s="77">
        <v>5.2199999999999996E-10</v>
      </c>
      <c r="L17" s="77">
        <v>3.0700000000000003E-10</v>
      </c>
      <c r="M17" s="77">
        <v>2.03E-10</v>
      </c>
      <c r="N17" s="77">
        <v>1.3900000000000001E-10</v>
      </c>
      <c r="O17" s="77">
        <v>1.9900000000000001E-10</v>
      </c>
      <c r="P17" s="77">
        <v>1.9900000000000001E-10</v>
      </c>
      <c r="Q17" s="77">
        <v>8.0660000000000004E-6</v>
      </c>
      <c r="R17" s="77">
        <v>3.8850000000000001E-6</v>
      </c>
      <c r="S17" s="77">
        <v>1.9313999999999998E-6</v>
      </c>
      <c r="T17" s="77">
        <v>1.1359E-6</v>
      </c>
      <c r="U17" s="77">
        <v>7.511E-7</v>
      </c>
      <c r="V17" s="77">
        <v>5.1429999999999999E-7</v>
      </c>
      <c r="W17" s="77">
        <v>7.3630000000000005E-7</v>
      </c>
      <c r="X17" s="77">
        <v>7.3630000000000005E-7</v>
      </c>
      <c r="Y17" s="77">
        <v>6.9199999999999998E-8</v>
      </c>
      <c r="Z17" s="77">
        <v>5.0099999999999999E-8</v>
      </c>
      <c r="AA17" s="77">
        <v>2.81E-8</v>
      </c>
      <c r="AB17" s="77">
        <v>2.07E-8</v>
      </c>
      <c r="AC17" s="77">
        <v>1.5300000000000001E-8</v>
      </c>
      <c r="AD17" s="77">
        <v>1.4699999999999999E-8</v>
      </c>
      <c r="AE17" s="77">
        <v>1.6000000000000001E-8</v>
      </c>
      <c r="AF17" s="77">
        <v>1.6000000000000001E-8</v>
      </c>
      <c r="AG17" s="77">
        <v>2.5604000000000002E-4</v>
      </c>
      <c r="AH17" s="77">
        <v>1.8537E-4</v>
      </c>
      <c r="AI17" s="77">
        <v>1.0397E-4</v>
      </c>
      <c r="AJ17" s="77">
        <v>7.6589999999999997E-5</v>
      </c>
      <c r="AK17" s="77">
        <v>5.6610000000000002E-5</v>
      </c>
      <c r="AL17" s="77">
        <v>5.4389999999999999E-5</v>
      </c>
      <c r="AM17" s="77">
        <v>5.9200000000000002E-5</v>
      </c>
      <c r="AN17" s="77">
        <v>4.6600000000000001E-5</v>
      </c>
      <c r="AO17" s="77">
        <v>6.7299999999999996E-18</v>
      </c>
      <c r="AP17" s="77">
        <v>1.11E-14</v>
      </c>
      <c r="AQ17" s="77">
        <v>2.41E-17</v>
      </c>
      <c r="AR17" s="77">
        <v>2.43E-16</v>
      </c>
      <c r="AS17" s="77">
        <v>1.4999999999999999E-18</v>
      </c>
      <c r="AT17" s="77">
        <v>4.2299999999999998E-18</v>
      </c>
      <c r="AU17" s="77">
        <v>6.2899999999999997E-18</v>
      </c>
      <c r="AV17" s="77">
        <v>1.2571639999999999</v>
      </c>
      <c r="AW17" s="77">
        <v>2073.48</v>
      </c>
      <c r="AX17" s="77">
        <v>4.5018799999999999</v>
      </c>
      <c r="AY17" s="77">
        <v>0.28406700000000001</v>
      </c>
      <c r="AZ17" s="78">
        <v>0.2802</v>
      </c>
      <c r="BA17" s="78">
        <v>0.79016399999999998</v>
      </c>
      <c r="BB17" s="78">
        <v>1.1749719999999999</v>
      </c>
      <c r="BC17" s="76">
        <v>214</v>
      </c>
      <c r="BD17" s="77">
        <v>5.0989345509893397E-5</v>
      </c>
      <c r="BE17" s="77">
        <v>13591.0746268657</v>
      </c>
      <c r="BF17" s="79">
        <f t="shared" si="2"/>
        <v>13591.0746268657</v>
      </c>
      <c r="BG17" s="80">
        <v>1.8611111111111099E-2</v>
      </c>
      <c r="BH17" s="81"/>
      <c r="BI17" s="80">
        <v>150</v>
      </c>
    </row>
    <row r="18" spans="1:61">
      <c r="A18" s="75" t="s">
        <v>25</v>
      </c>
      <c r="B18" s="85" t="s">
        <v>8</v>
      </c>
      <c r="C18" s="76"/>
      <c r="D18" s="76" t="s">
        <v>277</v>
      </c>
      <c r="E18" s="76" t="s">
        <v>280</v>
      </c>
      <c r="F18" s="76"/>
      <c r="G18" s="77">
        <v>1</v>
      </c>
      <c r="H18" s="77">
        <v>0.02</v>
      </c>
      <c r="I18" s="77">
        <v>2.6100000000000001E-5</v>
      </c>
      <c r="J18" s="77">
        <v>8.8100000000000004E-6</v>
      </c>
      <c r="K18" s="77">
        <v>4.3800000000000004E-6</v>
      </c>
      <c r="L18" s="77">
        <v>2.5900000000000002E-6</v>
      </c>
      <c r="M18" s="77">
        <v>1.57E-6</v>
      </c>
      <c r="N18" s="77">
        <v>1.2100000000000001E-6</v>
      </c>
      <c r="O18" s="77">
        <v>1.75E-6</v>
      </c>
      <c r="P18" s="77">
        <v>1.75E-6</v>
      </c>
      <c r="Q18" s="77">
        <v>9.6570000000000003E-2</v>
      </c>
      <c r="R18" s="77">
        <v>3.2597000000000001E-2</v>
      </c>
      <c r="S18" s="77">
        <v>1.6206000000000002E-2</v>
      </c>
      <c r="T18" s="77">
        <v>9.5829999999999995E-3</v>
      </c>
      <c r="U18" s="77">
        <v>5.8089999999999999E-3</v>
      </c>
      <c r="V18" s="77">
        <v>4.4770000000000001E-3</v>
      </c>
      <c r="W18" s="77">
        <v>6.4749999999999999E-3</v>
      </c>
      <c r="X18" s="77">
        <v>6.4749999999999999E-3</v>
      </c>
      <c r="Y18" s="77">
        <v>1.7900000000000001E-5</v>
      </c>
      <c r="Z18" s="77">
        <v>1.38E-5</v>
      </c>
      <c r="AA18" s="77">
        <v>8.6400000000000003E-6</v>
      </c>
      <c r="AB18" s="77">
        <v>5.9200000000000001E-6</v>
      </c>
      <c r="AC18" s="77">
        <v>5.13E-6</v>
      </c>
      <c r="AD18" s="77">
        <v>4.2699999999999998E-6</v>
      </c>
      <c r="AE18" s="77">
        <v>4.6800000000000001E-6</v>
      </c>
      <c r="AF18" s="77">
        <v>4.6800000000000001E-6</v>
      </c>
      <c r="AG18" s="77">
        <v>6.6229999999999997E-2</v>
      </c>
      <c r="AH18" s="77">
        <v>5.1060000000000001E-2</v>
      </c>
      <c r="AI18" s="77">
        <v>3.1968000000000003E-2</v>
      </c>
      <c r="AJ18" s="77">
        <v>2.1904E-2</v>
      </c>
      <c r="AK18" s="77">
        <v>1.8981000000000001E-2</v>
      </c>
      <c r="AL18" s="77">
        <v>1.5799000000000001E-2</v>
      </c>
      <c r="AM18" s="77">
        <v>1.7316000000000002E-2</v>
      </c>
      <c r="AN18" s="77">
        <v>1.7316000000000002E-2</v>
      </c>
      <c r="AO18" s="77">
        <v>3.0199999999999998E-22</v>
      </c>
      <c r="AP18" s="77">
        <v>4.4500000000000004E-19</v>
      </c>
      <c r="AQ18" s="77">
        <v>9.6499999999999995E-22</v>
      </c>
      <c r="AR18" s="77">
        <v>9.2199999999999997E-21</v>
      </c>
      <c r="AS18" s="77">
        <v>5.8599999999999994E-23</v>
      </c>
      <c r="AT18" s="77">
        <v>1.6800000000000001E-22</v>
      </c>
      <c r="AU18" s="77">
        <v>2.6400000000000002E-22</v>
      </c>
      <c r="AV18" s="77">
        <v>5.6413599999999998E-5</v>
      </c>
      <c r="AW18" s="77">
        <v>8.3126000000000005E-2</v>
      </c>
      <c r="AX18" s="77">
        <v>1.8026199999999999E-4</v>
      </c>
      <c r="AY18" s="77">
        <v>1.077818E-5</v>
      </c>
      <c r="AZ18" s="78">
        <v>1.094648E-5</v>
      </c>
      <c r="BA18" s="78">
        <v>3.13824E-5</v>
      </c>
      <c r="BB18" s="78">
        <v>4.9315199999999998E-5</v>
      </c>
      <c r="BC18" s="76">
        <v>210</v>
      </c>
      <c r="BD18" s="77">
        <v>0.37911232876712297</v>
      </c>
      <c r="BE18" s="77">
        <v>1.8279542695265101</v>
      </c>
      <c r="BF18" s="79">
        <f t="shared" si="2"/>
        <v>2.1780601609678234</v>
      </c>
      <c r="BG18" s="80">
        <v>138.376</v>
      </c>
      <c r="BH18" s="81">
        <v>15</v>
      </c>
      <c r="BI18" s="80">
        <v>210</v>
      </c>
    </row>
    <row r="19" spans="1:61">
      <c r="A19" s="75" t="s">
        <v>26</v>
      </c>
      <c r="B19" s="76" t="s">
        <v>8</v>
      </c>
      <c r="C19" s="76"/>
      <c r="D19" s="76" t="s">
        <v>278</v>
      </c>
      <c r="E19" s="76"/>
      <c r="F19" s="76"/>
      <c r="G19" s="77"/>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1.1600000000000001E-21</v>
      </c>
      <c r="AP19" s="77">
        <v>1.71E-18</v>
      </c>
      <c r="AQ19" s="77">
        <v>3.7100000000000001E-21</v>
      </c>
      <c r="AR19" s="77">
        <v>3.57E-20</v>
      </c>
      <c r="AS19" s="77">
        <v>2.2600000000000001E-22</v>
      </c>
      <c r="AT19" s="77">
        <v>6.4700000000000004E-22</v>
      </c>
      <c r="AU19" s="77">
        <v>1.02E-21</v>
      </c>
      <c r="AV19" s="77">
        <v>2.1668800000000001E-4</v>
      </c>
      <c r="AW19" s="77">
        <v>0.31942799999999999</v>
      </c>
      <c r="AX19" s="77">
        <v>6.9302800000000005E-4</v>
      </c>
      <c r="AY19" s="77">
        <v>4.1733300000000002E-5</v>
      </c>
      <c r="AZ19" s="78">
        <v>4.2216799999999999E-5</v>
      </c>
      <c r="BA19" s="78">
        <v>1.208596E-4</v>
      </c>
      <c r="BB19" s="78">
        <v>1.9053599999999999E-4</v>
      </c>
      <c r="BC19" s="76">
        <v>213</v>
      </c>
      <c r="BD19" s="77">
        <v>1.3318112633181101E-13</v>
      </c>
      <c r="BE19" s="77">
        <v>5203440000000</v>
      </c>
      <c r="BF19" s="79">
        <f t="shared" si="2"/>
        <v>5203440000000</v>
      </c>
      <c r="BG19" s="80">
        <v>4.8611111111111103E-11</v>
      </c>
      <c r="BH19" s="81">
        <v>15</v>
      </c>
      <c r="BI19" s="80">
        <v>210</v>
      </c>
    </row>
    <row r="20" spans="1:61">
      <c r="A20" s="75" t="s">
        <v>27</v>
      </c>
      <c r="B20" s="85" t="s">
        <v>8</v>
      </c>
      <c r="C20" s="76"/>
      <c r="D20" s="76" t="s">
        <v>278</v>
      </c>
      <c r="E20" s="76"/>
      <c r="F20" s="76"/>
      <c r="G20" s="77"/>
      <c r="H20" s="77">
        <v>0</v>
      </c>
      <c r="I20" s="77">
        <v>0</v>
      </c>
      <c r="J20" s="77">
        <v>0</v>
      </c>
      <c r="K20" s="77">
        <v>0</v>
      </c>
      <c r="L20" s="77">
        <v>0</v>
      </c>
      <c r="M20" s="77">
        <v>0</v>
      </c>
      <c r="N20" s="77">
        <v>0</v>
      </c>
      <c r="O20" s="77">
        <v>0</v>
      </c>
      <c r="P20" s="77">
        <v>0</v>
      </c>
      <c r="Q20" s="77">
        <v>0</v>
      </c>
      <c r="R20" s="77">
        <v>0</v>
      </c>
      <c r="S20" s="77">
        <v>0</v>
      </c>
      <c r="T20" s="77">
        <v>0</v>
      </c>
      <c r="U20" s="77">
        <v>0</v>
      </c>
      <c r="V20" s="77">
        <v>0</v>
      </c>
      <c r="W20" s="77">
        <v>0</v>
      </c>
      <c r="X20" s="77">
        <v>0</v>
      </c>
      <c r="Y20" s="77">
        <v>0</v>
      </c>
      <c r="Z20" s="77">
        <v>0</v>
      </c>
      <c r="AA20" s="77">
        <v>0</v>
      </c>
      <c r="AB20" s="77">
        <v>0</v>
      </c>
      <c r="AC20" s="77">
        <v>0</v>
      </c>
      <c r="AD20" s="77">
        <v>0</v>
      </c>
      <c r="AE20" s="77">
        <v>0</v>
      </c>
      <c r="AF20" s="77">
        <v>0</v>
      </c>
      <c r="AG20" s="77">
        <v>0</v>
      </c>
      <c r="AH20" s="77">
        <v>0</v>
      </c>
      <c r="AI20" s="77">
        <v>0</v>
      </c>
      <c r="AJ20" s="77">
        <v>0</v>
      </c>
      <c r="AK20" s="77">
        <v>0</v>
      </c>
      <c r="AL20" s="77">
        <v>0</v>
      </c>
      <c r="AM20" s="77">
        <v>0</v>
      </c>
      <c r="AN20" s="77">
        <v>0</v>
      </c>
      <c r="AO20" s="77">
        <v>2.5700000000000002E-21</v>
      </c>
      <c r="AP20" s="77">
        <v>3.7999999999999998E-18</v>
      </c>
      <c r="AQ20" s="77">
        <v>8.2300000000000003E-21</v>
      </c>
      <c r="AR20" s="77">
        <v>7.8700000000000001E-20</v>
      </c>
      <c r="AS20" s="77">
        <v>4.9999999999999995E-22</v>
      </c>
      <c r="AT20" s="77">
        <v>1.43E-21</v>
      </c>
      <c r="AU20" s="77">
        <v>2.2600000000000001E-21</v>
      </c>
      <c r="AV20" s="77">
        <v>4.8007600000000002E-4</v>
      </c>
      <c r="AW20" s="77">
        <v>0.70984000000000003</v>
      </c>
      <c r="AX20" s="77">
        <v>1.537364E-3</v>
      </c>
      <c r="AY20" s="77">
        <v>9.2000299999999994E-5</v>
      </c>
      <c r="AZ20" s="78">
        <v>9.3399999999999993E-5</v>
      </c>
      <c r="BA20" s="78">
        <v>2.6712399999999999E-4</v>
      </c>
      <c r="BB20" s="78">
        <v>4.22168E-4</v>
      </c>
      <c r="BC20" s="76">
        <v>214</v>
      </c>
      <c r="BD20" s="77">
        <v>5.20991882293252E-12</v>
      </c>
      <c r="BE20" s="77">
        <v>133015508216.677</v>
      </c>
      <c r="BF20" s="79">
        <f t="shared" si="2"/>
        <v>133015508216.677</v>
      </c>
      <c r="BG20" s="80">
        <v>1.9016203703703698E-9</v>
      </c>
      <c r="BH20" s="81">
        <v>15</v>
      </c>
      <c r="BI20" s="80">
        <v>210</v>
      </c>
    </row>
    <row r="21" spans="1:61">
      <c r="A21" s="75" t="s">
        <v>28</v>
      </c>
      <c r="B21" s="85" t="s">
        <v>8</v>
      </c>
      <c r="C21" s="76"/>
      <c r="D21" s="76" t="s">
        <v>278</v>
      </c>
      <c r="E21" s="76"/>
      <c r="F21" s="76"/>
      <c r="G21" s="77"/>
      <c r="H21" s="77">
        <v>0</v>
      </c>
      <c r="I21" s="77">
        <v>0</v>
      </c>
      <c r="J21" s="77">
        <v>0</v>
      </c>
      <c r="K21" s="77">
        <v>0</v>
      </c>
      <c r="L21" s="77">
        <v>0</v>
      </c>
      <c r="M21" s="77">
        <v>0</v>
      </c>
      <c r="N21" s="77">
        <v>0</v>
      </c>
      <c r="O21" s="77">
        <v>0</v>
      </c>
      <c r="P21" s="77">
        <v>0</v>
      </c>
      <c r="Q21" s="77">
        <v>0</v>
      </c>
      <c r="R21" s="77">
        <v>0</v>
      </c>
      <c r="S21" s="77">
        <v>0</v>
      </c>
      <c r="T21" s="77">
        <v>0</v>
      </c>
      <c r="U21" s="77">
        <v>0</v>
      </c>
      <c r="V21" s="77">
        <v>0</v>
      </c>
      <c r="W21" s="77">
        <v>0</v>
      </c>
      <c r="X21" s="77">
        <v>0</v>
      </c>
      <c r="Y21" s="77">
        <v>0</v>
      </c>
      <c r="Z21" s="77">
        <v>0</v>
      </c>
      <c r="AA21" s="77">
        <v>0</v>
      </c>
      <c r="AB21" s="77">
        <v>0</v>
      </c>
      <c r="AC21" s="77">
        <v>0</v>
      </c>
      <c r="AD21" s="77">
        <v>0</v>
      </c>
      <c r="AE21" s="77">
        <v>0</v>
      </c>
      <c r="AF21" s="77">
        <v>0</v>
      </c>
      <c r="AG21" s="77">
        <v>0</v>
      </c>
      <c r="AH21" s="77">
        <v>0</v>
      </c>
      <c r="AI21" s="77">
        <v>0</v>
      </c>
      <c r="AJ21" s="77">
        <v>0</v>
      </c>
      <c r="AK21" s="77">
        <v>0</v>
      </c>
      <c r="AL21" s="77">
        <v>0</v>
      </c>
      <c r="AM21" s="77">
        <v>0</v>
      </c>
      <c r="AN21" s="77">
        <v>7.6199999999999999E-6</v>
      </c>
      <c r="AO21" s="77">
        <v>4.9399999999999998E-26</v>
      </c>
      <c r="AP21" s="77">
        <v>2.6199999999999999E-21</v>
      </c>
      <c r="AQ21" s="77">
        <v>2.86E-24</v>
      </c>
      <c r="AR21" s="77">
        <v>6.6500000000000006E-24</v>
      </c>
      <c r="AS21" s="77">
        <v>2.32E-26</v>
      </c>
      <c r="AT21" s="77">
        <v>4.3399999999999998E-26</v>
      </c>
      <c r="AU21" s="77">
        <v>4.9399999999999998E-26</v>
      </c>
      <c r="AV21" s="77">
        <v>9.2279199999999993E-9</v>
      </c>
      <c r="AW21" s="77">
        <v>4.89416E-4</v>
      </c>
      <c r="AX21" s="77">
        <v>5.3424799999999995E-7</v>
      </c>
      <c r="AY21" s="77">
        <v>7.7738500000000008E-9</v>
      </c>
      <c r="AZ21" s="78">
        <v>4.3337599999999997E-9</v>
      </c>
      <c r="BA21" s="78">
        <v>8.1071199999999996E-9</v>
      </c>
      <c r="BB21" s="78">
        <v>9.2279199999999993E-9</v>
      </c>
      <c r="BC21" s="76">
        <v>218</v>
      </c>
      <c r="BD21" s="77">
        <v>5.8980213089802101E-6</v>
      </c>
      <c r="BE21" s="77">
        <v>117497.032258065</v>
      </c>
      <c r="BF21" s="79">
        <f t="shared" si="2"/>
        <v>117497.032258065</v>
      </c>
      <c r="BG21" s="80">
        <v>2.1527777777777799E-3</v>
      </c>
      <c r="BH21" s="81">
        <v>15</v>
      </c>
      <c r="BI21" s="80">
        <v>210</v>
      </c>
    </row>
    <row r="22" spans="1:61">
      <c r="A22" s="75" t="s">
        <v>29</v>
      </c>
      <c r="B22" s="76" t="s">
        <v>8</v>
      </c>
      <c r="C22" s="76"/>
      <c r="D22" s="76" t="s">
        <v>277</v>
      </c>
      <c r="E22" s="76"/>
      <c r="F22" s="76"/>
      <c r="G22" s="77">
        <v>0.6</v>
      </c>
      <c r="H22" s="77">
        <v>0.02</v>
      </c>
      <c r="I22" s="77">
        <v>7.0099999999999998E-6</v>
      </c>
      <c r="J22" s="77">
        <v>1.1999999999999999E-6</v>
      </c>
      <c r="K22" s="77">
        <v>6.1699999999999998E-7</v>
      </c>
      <c r="L22" s="77">
        <v>5.0299999999999999E-7</v>
      </c>
      <c r="M22" s="77">
        <v>4.3700000000000001E-7</v>
      </c>
      <c r="N22" s="77">
        <v>9.9600000000000005E-8</v>
      </c>
      <c r="O22" s="77">
        <v>2.3799999999999999E-7</v>
      </c>
      <c r="P22" s="77">
        <v>2.3799999999999999E-7</v>
      </c>
      <c r="Q22" s="77">
        <v>2.5937000000000002E-2</v>
      </c>
      <c r="R22" s="77">
        <v>4.4400000000000004E-3</v>
      </c>
      <c r="S22" s="77">
        <v>2.2829E-3</v>
      </c>
      <c r="T22" s="77">
        <v>1.8611000000000001E-3</v>
      </c>
      <c r="U22" s="77">
        <v>1.6169000000000001E-3</v>
      </c>
      <c r="V22" s="77">
        <v>3.6852E-4</v>
      </c>
      <c r="W22" s="77">
        <v>8.8060000000000005E-4</v>
      </c>
      <c r="X22" s="77">
        <v>8.8060000000000005E-4</v>
      </c>
      <c r="Y22" s="77">
        <v>2.8200000000000001E-5</v>
      </c>
      <c r="Z22" s="77">
        <v>2.1800000000000001E-5</v>
      </c>
      <c r="AA22" s="77">
        <v>1.3900000000000001E-5</v>
      </c>
      <c r="AB22" s="77">
        <v>1.03E-5</v>
      </c>
      <c r="AC22" s="77">
        <v>9.7599999999999997E-6</v>
      </c>
      <c r="AD22" s="77">
        <v>7.7600000000000002E-6</v>
      </c>
      <c r="AE22" s="77">
        <v>8.4100000000000008E-6</v>
      </c>
      <c r="AF22" s="77">
        <v>8.4100000000000008E-6</v>
      </c>
      <c r="AG22" s="77">
        <v>0.10434</v>
      </c>
      <c r="AH22" s="77">
        <v>8.0659999999999996E-2</v>
      </c>
      <c r="AI22" s="77">
        <v>5.1429999999999997E-2</v>
      </c>
      <c r="AJ22" s="77">
        <v>3.8109999999999998E-2</v>
      </c>
      <c r="AK22" s="77">
        <v>3.6111999999999998E-2</v>
      </c>
      <c r="AL22" s="77">
        <v>2.8712000000000001E-2</v>
      </c>
      <c r="AM22" s="77">
        <v>3.1116999999999999E-2</v>
      </c>
      <c r="AN22" s="77">
        <v>3.1116999999999999E-2</v>
      </c>
      <c r="AO22" s="77">
        <v>4.7700000000000001E-20</v>
      </c>
      <c r="AP22" s="77">
        <v>2.4700000000000002E-16</v>
      </c>
      <c r="AQ22" s="77">
        <v>5.4300000000000002E-19</v>
      </c>
      <c r="AR22" s="77">
        <v>1.1E-17</v>
      </c>
      <c r="AS22" s="77">
        <v>3.4599999999999999E-20</v>
      </c>
      <c r="AT22" s="77">
        <v>4.75E-20</v>
      </c>
      <c r="AU22" s="77">
        <v>4.7700000000000001E-20</v>
      </c>
      <c r="AV22" s="77">
        <v>8.9103600000000008E-3</v>
      </c>
      <c r="AW22" s="77">
        <v>46.139600000000002</v>
      </c>
      <c r="AX22" s="77">
        <v>0.10143240000000001</v>
      </c>
      <c r="AY22" s="77">
        <v>1.2859000000000001E-2</v>
      </c>
      <c r="AZ22" s="78">
        <v>6.4632800000000001E-3</v>
      </c>
      <c r="BA22" s="78">
        <v>8.8730000000000007E-3</v>
      </c>
      <c r="BB22" s="78">
        <v>8.9103600000000008E-3</v>
      </c>
      <c r="BC22" s="76">
        <v>225</v>
      </c>
      <c r="BD22" s="77">
        <v>4.0821917808219199E-2</v>
      </c>
      <c r="BE22" s="77">
        <v>16.976174496644301</v>
      </c>
      <c r="BF22" s="79">
        <f t="shared" si="2"/>
        <v>16.976175216393088</v>
      </c>
      <c r="BG22" s="80">
        <v>14.9</v>
      </c>
      <c r="BH22" s="81"/>
      <c r="BI22" s="80">
        <v>1</v>
      </c>
    </row>
    <row r="23" spans="1:61">
      <c r="A23" s="82" t="s">
        <v>30</v>
      </c>
      <c r="B23" s="85" t="s">
        <v>10</v>
      </c>
      <c r="C23" s="76">
        <v>1</v>
      </c>
      <c r="D23" s="76" t="s">
        <v>277</v>
      </c>
      <c r="E23" s="76"/>
      <c r="F23" s="76"/>
      <c r="G23" s="77">
        <v>0.6</v>
      </c>
      <c r="H23" s="77">
        <v>0.02</v>
      </c>
      <c r="I23" s="77">
        <v>4.6500000000000004E-6</v>
      </c>
      <c r="J23" s="77">
        <v>9.540000000000001E-7</v>
      </c>
      <c r="K23" s="77">
        <v>6.1600000000000001E-7</v>
      </c>
      <c r="L23" s="77">
        <v>8.0200000000000001E-7</v>
      </c>
      <c r="M23" s="77">
        <v>1.5200000000000001E-6</v>
      </c>
      <c r="N23" s="77">
        <v>2.8000000000000002E-7</v>
      </c>
      <c r="O23" s="77">
        <v>4.5299999999999999E-7</v>
      </c>
      <c r="P23" s="77">
        <v>4.5299999999999999E-7</v>
      </c>
      <c r="Q23" s="77">
        <v>1.7205000000000002E-2</v>
      </c>
      <c r="R23" s="77">
        <v>3.5298E-3</v>
      </c>
      <c r="S23" s="77">
        <v>2.2791999999999999E-3</v>
      </c>
      <c r="T23" s="77">
        <v>2.9673999999999998E-3</v>
      </c>
      <c r="U23" s="77">
        <v>5.6239999999999997E-3</v>
      </c>
      <c r="V23" s="77">
        <v>1.036E-3</v>
      </c>
      <c r="W23" s="77">
        <v>1.6761E-3</v>
      </c>
      <c r="X23" s="77">
        <v>1.6761E-3</v>
      </c>
      <c r="Y23" s="77">
        <v>3.3500000000000001E-5</v>
      </c>
      <c r="Z23" s="77">
        <v>2.9200000000000002E-5</v>
      </c>
      <c r="AA23" s="77">
        <v>1.8899999999999999E-5</v>
      </c>
      <c r="AB23" s="77">
        <v>1.2300000000000001E-5</v>
      </c>
      <c r="AC23" s="77">
        <v>1.04E-5</v>
      </c>
      <c r="AD23" s="77">
        <v>9.5100000000000004E-6</v>
      </c>
      <c r="AE23" s="77">
        <v>1.03E-5</v>
      </c>
      <c r="AF23" s="77">
        <v>1.03E-5</v>
      </c>
      <c r="AG23" s="77">
        <v>0.12395</v>
      </c>
      <c r="AH23" s="77">
        <v>0.10804</v>
      </c>
      <c r="AI23" s="77">
        <v>6.9930000000000006E-2</v>
      </c>
      <c r="AJ23" s="77">
        <v>4.5510000000000002E-2</v>
      </c>
      <c r="AK23" s="77">
        <v>3.848E-2</v>
      </c>
      <c r="AL23" s="77">
        <v>3.5187000000000003E-2</v>
      </c>
      <c r="AM23" s="77">
        <v>3.8109999999999998E-2</v>
      </c>
      <c r="AN23" s="77">
        <v>3.8109999999999998E-2</v>
      </c>
      <c r="AO23" s="77">
        <v>1.7000000000000001E-19</v>
      </c>
      <c r="AP23" s="77">
        <v>3.1100000000000002E-16</v>
      </c>
      <c r="AQ23" s="77">
        <v>6.8399999999999998E-19</v>
      </c>
      <c r="AR23" s="77">
        <v>6.6799999999999999E-18</v>
      </c>
      <c r="AS23" s="77">
        <v>4.2399999999999999E-20</v>
      </c>
      <c r="AT23" s="77">
        <v>1.1700000000000001E-19</v>
      </c>
      <c r="AU23" s="77">
        <v>1.66E-19</v>
      </c>
      <c r="AV23" s="77">
        <v>3.1756E-2</v>
      </c>
      <c r="AW23" s="77">
        <v>58.094799999999999</v>
      </c>
      <c r="AX23" s="77">
        <v>0.1277712</v>
      </c>
      <c r="AY23" s="77">
        <v>7.8089199999999996E-3</v>
      </c>
      <c r="AZ23" s="78">
        <v>7.9203199999999998E-3</v>
      </c>
      <c r="BA23" s="78">
        <v>2.1855599999999999E-2</v>
      </c>
      <c r="BB23" s="78">
        <v>3.10088E-2</v>
      </c>
      <c r="BC23" s="76">
        <v>226</v>
      </c>
      <c r="BD23" s="77">
        <v>1600</v>
      </c>
      <c r="BE23" s="77">
        <v>4.3312500000000002E-4</v>
      </c>
      <c r="BF23" s="79">
        <f t="shared" si="2"/>
        <v>1.0002165781331089</v>
      </c>
      <c r="BG23" s="80">
        <v>584000</v>
      </c>
      <c r="BH23" s="81">
        <v>5</v>
      </c>
      <c r="BI23" s="80">
        <v>1</v>
      </c>
    </row>
    <row r="24" spans="1:61">
      <c r="A24" s="75" t="s">
        <v>31</v>
      </c>
      <c r="B24" s="85" t="s">
        <v>8</v>
      </c>
      <c r="C24" s="76"/>
      <c r="D24" s="76" t="s">
        <v>278</v>
      </c>
      <c r="E24" s="76"/>
      <c r="F24" s="76"/>
      <c r="G24" s="77"/>
      <c r="H24" s="77">
        <v>0</v>
      </c>
      <c r="I24" s="77">
        <v>0</v>
      </c>
      <c r="J24" s="77">
        <v>0</v>
      </c>
      <c r="K24" s="77">
        <v>0</v>
      </c>
      <c r="L24" s="77">
        <v>0</v>
      </c>
      <c r="M24" s="77">
        <v>0</v>
      </c>
      <c r="N24" s="77">
        <v>0</v>
      </c>
      <c r="O24" s="77">
        <v>0</v>
      </c>
      <c r="P24" s="77">
        <v>0</v>
      </c>
      <c r="Q24" s="77">
        <v>0</v>
      </c>
      <c r="R24" s="77">
        <v>0</v>
      </c>
      <c r="S24" s="77">
        <v>0</v>
      </c>
      <c r="T24" s="77">
        <v>0</v>
      </c>
      <c r="U24" s="77">
        <v>0</v>
      </c>
      <c r="V24" s="77">
        <v>0</v>
      </c>
      <c r="W24" s="77">
        <v>0</v>
      </c>
      <c r="X24" s="77">
        <v>0</v>
      </c>
      <c r="Y24" s="77">
        <v>0</v>
      </c>
      <c r="Z24" s="77">
        <v>0</v>
      </c>
      <c r="AA24" s="77">
        <v>0</v>
      </c>
      <c r="AB24" s="77">
        <v>0</v>
      </c>
      <c r="AC24" s="77">
        <v>0</v>
      </c>
      <c r="AD24" s="77">
        <v>0</v>
      </c>
      <c r="AE24" s="77">
        <v>0</v>
      </c>
      <c r="AF24" s="77">
        <v>0</v>
      </c>
      <c r="AG24" s="77">
        <v>0</v>
      </c>
      <c r="AH24" s="77">
        <v>0</v>
      </c>
      <c r="AI24" s="77">
        <v>0</v>
      </c>
      <c r="AJ24" s="77">
        <v>0</v>
      </c>
      <c r="AK24" s="77">
        <v>0</v>
      </c>
      <c r="AL24" s="77">
        <v>0</v>
      </c>
      <c r="AM24" s="77">
        <v>0</v>
      </c>
      <c r="AN24" s="77">
        <v>0</v>
      </c>
      <c r="AO24" s="77">
        <v>2.2799999999999999E-20</v>
      </c>
      <c r="AP24" s="77">
        <v>3.3999999999999998E-17</v>
      </c>
      <c r="AQ24" s="77">
        <v>7.3899999999999998E-20</v>
      </c>
      <c r="AR24" s="77">
        <v>7.2399999999999996E-19</v>
      </c>
      <c r="AS24" s="77">
        <v>4.5900000000000001E-21</v>
      </c>
      <c r="AT24" s="77">
        <v>1.31E-20</v>
      </c>
      <c r="AU24" s="77">
        <v>2.04E-20</v>
      </c>
      <c r="AV24" s="77">
        <v>4.2590400000000004E-3</v>
      </c>
      <c r="AW24" s="77">
        <v>6.3512000000000004</v>
      </c>
      <c r="AX24" s="77">
        <v>1.3804520000000001E-2</v>
      </c>
      <c r="AY24" s="77">
        <v>8.4635600000000004E-4</v>
      </c>
      <c r="AZ24" s="78">
        <v>8.57412E-4</v>
      </c>
      <c r="BA24" s="78">
        <v>2.4470799999999999E-3</v>
      </c>
      <c r="BB24" s="78">
        <v>3.8107200000000001E-3</v>
      </c>
      <c r="BC24" s="76">
        <v>218</v>
      </c>
      <c r="BD24" s="77">
        <v>1.1098427194317601E-9</v>
      </c>
      <c r="BE24" s="77">
        <v>624412800</v>
      </c>
      <c r="BF24" s="79">
        <f t="shared" si="2"/>
        <v>624412800</v>
      </c>
      <c r="BG24" s="80">
        <v>4.05092592592593E-7</v>
      </c>
      <c r="BH24" s="81"/>
      <c r="BI24" s="80">
        <v>0</v>
      </c>
    </row>
    <row r="25" spans="1:61">
      <c r="A25" s="82" t="s">
        <v>32</v>
      </c>
      <c r="B25" s="85" t="s">
        <v>10</v>
      </c>
      <c r="C25" s="76">
        <v>1</v>
      </c>
      <c r="D25" s="76" t="s">
        <v>278</v>
      </c>
      <c r="E25" s="76"/>
      <c r="F25" s="76"/>
      <c r="G25" s="77"/>
      <c r="H25" s="77">
        <v>0</v>
      </c>
      <c r="I25" s="77">
        <v>0</v>
      </c>
      <c r="J25" s="77">
        <v>0</v>
      </c>
      <c r="K25" s="77">
        <v>0</v>
      </c>
      <c r="L25" s="77">
        <v>0</v>
      </c>
      <c r="M25" s="77">
        <v>0</v>
      </c>
      <c r="N25" s="77">
        <v>0</v>
      </c>
      <c r="O25" s="77">
        <v>0</v>
      </c>
      <c r="P25" s="77">
        <v>0</v>
      </c>
      <c r="Q25" s="77">
        <v>0</v>
      </c>
      <c r="R25" s="77">
        <v>0</v>
      </c>
      <c r="S25" s="77">
        <v>0</v>
      </c>
      <c r="T25" s="77">
        <v>0</v>
      </c>
      <c r="U25" s="77">
        <v>0</v>
      </c>
      <c r="V25" s="77">
        <v>0</v>
      </c>
      <c r="W25" s="77">
        <v>0</v>
      </c>
      <c r="X25" s="77">
        <v>0</v>
      </c>
      <c r="Y25" s="77">
        <v>0</v>
      </c>
      <c r="Z25" s="77">
        <v>0</v>
      </c>
      <c r="AA25" s="77">
        <v>0</v>
      </c>
      <c r="AB25" s="77">
        <v>0</v>
      </c>
      <c r="AC25" s="77">
        <v>0</v>
      </c>
      <c r="AD25" s="77">
        <v>0</v>
      </c>
      <c r="AE25" s="77">
        <v>3.3799999999999998E-8</v>
      </c>
      <c r="AF25" s="77">
        <v>3.3799999999999998E-8</v>
      </c>
      <c r="AG25" s="77">
        <v>0</v>
      </c>
      <c r="AH25" s="77">
        <v>0</v>
      </c>
      <c r="AI25" s="77">
        <v>0</v>
      </c>
      <c r="AJ25" s="77">
        <v>0</v>
      </c>
      <c r="AK25" s="77">
        <v>0</v>
      </c>
      <c r="AL25" s="77">
        <v>0</v>
      </c>
      <c r="AM25" s="77">
        <v>1.25E-4</v>
      </c>
      <c r="AN25" s="77">
        <v>6.55E-6</v>
      </c>
      <c r="AO25" s="77">
        <v>1.1399999999999999E-20</v>
      </c>
      <c r="AP25" s="77">
        <v>1.7299999999999999E-17</v>
      </c>
      <c r="AQ25" s="77">
        <v>3.7600000000000002E-20</v>
      </c>
      <c r="AR25" s="77">
        <v>3.7200000000000002E-19</v>
      </c>
      <c r="AS25" s="77">
        <v>2.36E-21</v>
      </c>
      <c r="AT25" s="77">
        <v>6.7300000000000001E-21</v>
      </c>
      <c r="AU25" s="77">
        <v>1.0400000000000001E-20</v>
      </c>
      <c r="AV25" s="77">
        <v>2.1295200000000002E-3</v>
      </c>
      <c r="AW25" s="77">
        <v>3.2316400000000001</v>
      </c>
      <c r="AX25" s="77">
        <v>7.02368E-3</v>
      </c>
      <c r="AY25" s="77">
        <v>4.3486799999999998E-4</v>
      </c>
      <c r="AZ25" s="78">
        <v>4.4084799999999998E-4</v>
      </c>
      <c r="BA25" s="78">
        <v>1.2571640000000001E-3</v>
      </c>
      <c r="BB25" s="78">
        <v>1.94272E-3</v>
      </c>
      <c r="BC25" s="76">
        <v>222</v>
      </c>
      <c r="BD25" s="77">
        <v>1.04753424657534E-2</v>
      </c>
      <c r="BE25" s="77">
        <v>66.155355041192607</v>
      </c>
      <c r="BF25" s="79">
        <f t="shared" ref="BF25:BF30" si="3">IFERROR((t_com*BE25)/(1-EXP(-BE25*t_com)),".")</f>
        <v>66.155355041192607</v>
      </c>
      <c r="BG25" s="80">
        <v>3.8235000000000001</v>
      </c>
      <c r="BH25" s="81"/>
      <c r="BI25" s="80">
        <v>0</v>
      </c>
    </row>
    <row r="26" spans="1:61">
      <c r="A26" s="75" t="s">
        <v>33</v>
      </c>
      <c r="B26" s="76" t="s">
        <v>8</v>
      </c>
      <c r="C26" s="76"/>
      <c r="D26" s="76" t="s">
        <v>277</v>
      </c>
      <c r="E26" s="76"/>
      <c r="F26" s="76"/>
      <c r="G26" s="77">
        <v>5.0000000000000001E-3</v>
      </c>
      <c r="H26" s="77">
        <v>5.0000000000000001E-3</v>
      </c>
      <c r="I26" s="77">
        <v>1.0900000000000001E-5</v>
      </c>
      <c r="J26" s="77">
        <v>1.04E-6</v>
      </c>
      <c r="K26" s="77">
        <v>7.8899999999999998E-7</v>
      </c>
      <c r="L26" s="77">
        <v>6.2500000000000005E-7</v>
      </c>
      <c r="M26" s="77">
        <v>5.4000000000000002E-7</v>
      </c>
      <c r="N26" s="77">
        <v>4.9900000000000001E-7</v>
      </c>
      <c r="O26" s="77">
        <v>6.0900000000000001E-7</v>
      </c>
      <c r="P26" s="77">
        <v>6.0900000000000001E-7</v>
      </c>
      <c r="Q26" s="77">
        <v>4.0329999999999998E-2</v>
      </c>
      <c r="R26" s="77">
        <v>3.8479999999999999E-3</v>
      </c>
      <c r="S26" s="77">
        <v>2.9193000000000001E-3</v>
      </c>
      <c r="T26" s="77">
        <v>2.3124999999999999E-3</v>
      </c>
      <c r="U26" s="77">
        <v>1.9980000000000002E-3</v>
      </c>
      <c r="V26" s="77">
        <v>1.8462999999999999E-3</v>
      </c>
      <c r="W26" s="77">
        <v>2.2533000000000002E-3</v>
      </c>
      <c r="X26" s="77">
        <v>2.2533000000000002E-3</v>
      </c>
      <c r="Y26" s="77">
        <v>2.1100000000000001E-4</v>
      </c>
      <c r="Z26" s="77">
        <v>1.92E-4</v>
      </c>
      <c r="AA26" s="77">
        <v>1.2899999999999999E-4</v>
      </c>
      <c r="AB26" s="77">
        <v>8.6899999999999998E-5</v>
      </c>
      <c r="AC26" s="77">
        <v>7.5900000000000002E-5</v>
      </c>
      <c r="AD26" s="77">
        <v>7.1099999999999994E-5</v>
      </c>
      <c r="AE26" s="77">
        <v>7.5500000000000006E-5</v>
      </c>
      <c r="AF26" s="77">
        <v>7.5500000000000006E-5</v>
      </c>
      <c r="AG26" s="77">
        <v>0.78069999999999995</v>
      </c>
      <c r="AH26" s="77">
        <v>0.71040000000000003</v>
      </c>
      <c r="AI26" s="77">
        <v>0.4773</v>
      </c>
      <c r="AJ26" s="77">
        <v>0.32152999999999998</v>
      </c>
      <c r="AK26" s="77">
        <v>0.28083000000000002</v>
      </c>
      <c r="AL26" s="77">
        <v>0.26307000000000003</v>
      </c>
      <c r="AM26" s="77">
        <v>0.27934999999999999</v>
      </c>
      <c r="AN26" s="77">
        <v>0.27934999999999999</v>
      </c>
      <c r="AO26" s="77">
        <v>1.5400000000000001E-18</v>
      </c>
      <c r="AP26" s="77">
        <v>3.3199999999999999E-15</v>
      </c>
      <c r="AQ26" s="77">
        <v>7.4000000000000007E-18</v>
      </c>
      <c r="AR26" s="77">
        <v>7.7500000000000002E-17</v>
      </c>
      <c r="AS26" s="77">
        <v>4.5900000000000002E-19</v>
      </c>
      <c r="AT26" s="77">
        <v>1.1699999999999999E-18</v>
      </c>
      <c r="AU26" s="77">
        <v>1.52E-18</v>
      </c>
      <c r="AV26" s="77">
        <v>0.28767199999999998</v>
      </c>
      <c r="AW26" s="77">
        <v>620.17600000000004</v>
      </c>
      <c r="AX26" s="77">
        <v>1.38232</v>
      </c>
      <c r="AY26" s="77">
        <v>9.0597499999999997E-2</v>
      </c>
      <c r="AZ26" s="78">
        <v>8.5741200000000004E-2</v>
      </c>
      <c r="BA26" s="78">
        <v>0.218556</v>
      </c>
      <c r="BB26" s="78">
        <v>0.28393600000000002</v>
      </c>
      <c r="BC26" s="76">
        <v>229</v>
      </c>
      <c r="BD26" s="77">
        <v>7340</v>
      </c>
      <c r="BE26" s="77">
        <v>9.4414168937329696E-5</v>
      </c>
      <c r="BF26" s="79">
        <f t="shared" si="3"/>
        <v>1.0000472078269109</v>
      </c>
      <c r="BG26" s="80">
        <v>2679100</v>
      </c>
      <c r="BH26" s="81">
        <v>15</v>
      </c>
      <c r="BI26" s="80">
        <v>20</v>
      </c>
    </row>
    <row r="27" spans="1:61">
      <c r="A27" s="75" t="s">
        <v>34</v>
      </c>
      <c r="B27" s="85" t="s">
        <v>8</v>
      </c>
      <c r="C27" s="76"/>
      <c r="D27" s="76" t="s">
        <v>278</v>
      </c>
      <c r="E27" s="76"/>
      <c r="F27" s="76"/>
      <c r="G27" s="77"/>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6.8399999999999996E-20</v>
      </c>
      <c r="AP27" s="77">
        <v>3.9699999999999999E-16</v>
      </c>
      <c r="AQ27" s="77">
        <v>4.7499999999999998E-19</v>
      </c>
      <c r="AR27" s="77">
        <v>6.1200000000000001E-17</v>
      </c>
      <c r="AS27" s="77">
        <v>4.06E-20</v>
      </c>
      <c r="AT27" s="77">
        <v>5.6600000000000001E-20</v>
      </c>
      <c r="AU27" s="77">
        <v>6.6699999999999999E-20</v>
      </c>
      <c r="AV27" s="77">
        <v>1.2777119999999999E-2</v>
      </c>
      <c r="AW27" s="77">
        <v>74.159599999999998</v>
      </c>
      <c r="AX27" s="77">
        <v>8.8730000000000003E-2</v>
      </c>
      <c r="AY27" s="77">
        <v>7.1542800000000004E-2</v>
      </c>
      <c r="AZ27" s="78">
        <v>7.58408E-3</v>
      </c>
      <c r="BA27" s="78">
        <v>1.057288E-2</v>
      </c>
      <c r="BB27" s="78">
        <v>1.245956E-2</v>
      </c>
      <c r="BC27" s="76">
        <v>206</v>
      </c>
      <c r="BD27" s="77">
        <v>7.9908675799086794E-6</v>
      </c>
      <c r="BE27" s="77">
        <v>86724</v>
      </c>
      <c r="BF27" s="79">
        <f t="shared" si="3"/>
        <v>86724</v>
      </c>
      <c r="BG27" s="80">
        <v>2.9166666666666698E-3</v>
      </c>
      <c r="BH27" s="81"/>
      <c r="BI27" s="80">
        <v>1500</v>
      </c>
    </row>
    <row r="28" spans="1:61">
      <c r="A28" s="75" t="s">
        <v>35</v>
      </c>
      <c r="B28" s="76" t="s">
        <v>8</v>
      </c>
      <c r="C28" s="76"/>
      <c r="D28" s="76" t="s">
        <v>278</v>
      </c>
      <c r="E28" s="76"/>
      <c r="F28" s="76"/>
      <c r="G28" s="77"/>
      <c r="H28" s="77">
        <v>0</v>
      </c>
      <c r="I28" s="77">
        <v>0</v>
      </c>
      <c r="J28" s="77">
        <v>0</v>
      </c>
      <c r="K28" s="77">
        <v>0</v>
      </c>
      <c r="L28" s="77">
        <v>0</v>
      </c>
      <c r="M28" s="77">
        <v>0</v>
      </c>
      <c r="N28" s="77">
        <v>0</v>
      </c>
      <c r="O28" s="77">
        <v>0</v>
      </c>
      <c r="P28" s="77">
        <v>0</v>
      </c>
      <c r="Q28" s="77">
        <v>0</v>
      </c>
      <c r="R28" s="77">
        <v>0</v>
      </c>
      <c r="S28" s="77">
        <v>0</v>
      </c>
      <c r="T28" s="77">
        <v>0</v>
      </c>
      <c r="U28" s="77">
        <v>0</v>
      </c>
      <c r="V28" s="77">
        <v>0</v>
      </c>
      <c r="W28" s="77">
        <v>0</v>
      </c>
      <c r="X28" s="77">
        <v>0</v>
      </c>
      <c r="Y28" s="77">
        <v>0</v>
      </c>
      <c r="Z28" s="77">
        <v>0</v>
      </c>
      <c r="AA28" s="77">
        <v>0</v>
      </c>
      <c r="AB28" s="77">
        <v>0</v>
      </c>
      <c r="AC28" s="77">
        <v>0</v>
      </c>
      <c r="AD28" s="77">
        <v>0</v>
      </c>
      <c r="AE28" s="77">
        <v>0</v>
      </c>
      <c r="AF28" s="77">
        <v>0</v>
      </c>
      <c r="AG28" s="77">
        <v>0</v>
      </c>
      <c r="AH28" s="77">
        <v>0</v>
      </c>
      <c r="AI28" s="77">
        <v>0</v>
      </c>
      <c r="AJ28" s="77">
        <v>0</v>
      </c>
      <c r="AK28" s="77">
        <v>0</v>
      </c>
      <c r="AL28" s="77">
        <v>0</v>
      </c>
      <c r="AM28" s="77">
        <v>0</v>
      </c>
      <c r="AN28" s="77">
        <v>0</v>
      </c>
      <c r="AO28" s="77">
        <v>6.8899999999999995E-17</v>
      </c>
      <c r="AP28" s="77">
        <v>1.0199999999999999E-13</v>
      </c>
      <c r="AQ28" s="77">
        <v>2.2E-16</v>
      </c>
      <c r="AR28" s="77">
        <v>2.0200000000000001E-15</v>
      </c>
      <c r="AS28" s="77">
        <v>1.2600000000000001E-17</v>
      </c>
      <c r="AT28" s="77">
        <v>3.6200000000000002E-17</v>
      </c>
      <c r="AU28" s="77">
        <v>5.7900000000000002E-17</v>
      </c>
      <c r="AV28" s="77">
        <v>12.870520000000001</v>
      </c>
      <c r="AW28" s="77">
        <v>19053.599999999999</v>
      </c>
      <c r="AX28" s="77">
        <v>41.095999999999997</v>
      </c>
      <c r="AY28" s="77">
        <v>2.36138</v>
      </c>
      <c r="AZ28" s="78">
        <v>2.3536800000000002</v>
      </c>
      <c r="BA28" s="78">
        <v>6.7621599999999997</v>
      </c>
      <c r="BB28" s="78">
        <v>10.815720000000001</v>
      </c>
      <c r="BC28" s="76">
        <v>209</v>
      </c>
      <c r="BD28" s="77">
        <v>4.1114916286149197E-6</v>
      </c>
      <c r="BE28" s="77">
        <v>168551.966682092</v>
      </c>
      <c r="BF28" s="79">
        <f t="shared" si="3"/>
        <v>168551.966682092</v>
      </c>
      <c r="BG28" s="80">
        <v>1.5006944444444399E-3</v>
      </c>
      <c r="BH28" s="81"/>
      <c r="BI28" s="80">
        <v>1500</v>
      </c>
    </row>
    <row r="29" spans="1:61">
      <c r="A29" s="75" t="s">
        <v>36</v>
      </c>
      <c r="B29" s="85" t="s">
        <v>8</v>
      </c>
      <c r="C29" s="76"/>
      <c r="D29" s="76" t="s">
        <v>278</v>
      </c>
      <c r="E29" s="76"/>
      <c r="F29" s="76"/>
      <c r="G29" s="77"/>
      <c r="H29" s="77">
        <v>0</v>
      </c>
      <c r="I29" s="77">
        <v>0</v>
      </c>
      <c r="J29" s="77">
        <v>0</v>
      </c>
      <c r="K29" s="77">
        <v>0</v>
      </c>
      <c r="L29" s="77">
        <v>0</v>
      </c>
      <c r="M29" s="77">
        <v>0</v>
      </c>
      <c r="N29" s="77">
        <v>0</v>
      </c>
      <c r="O29" s="77">
        <v>0</v>
      </c>
      <c r="P29" s="77">
        <v>0</v>
      </c>
      <c r="Q29" s="77">
        <v>0</v>
      </c>
      <c r="R29" s="77">
        <v>0</v>
      </c>
      <c r="S29" s="77">
        <v>0</v>
      </c>
      <c r="T29" s="77">
        <v>0</v>
      </c>
      <c r="U29" s="77">
        <v>0</v>
      </c>
      <c r="V29" s="77">
        <v>0</v>
      </c>
      <c r="W29" s="77">
        <v>0</v>
      </c>
      <c r="X29" s="77">
        <v>0</v>
      </c>
      <c r="Y29" s="77">
        <v>0</v>
      </c>
      <c r="Z29" s="77">
        <v>0</v>
      </c>
      <c r="AA29" s="77">
        <v>0</v>
      </c>
      <c r="AB29" s="77">
        <v>0</v>
      </c>
      <c r="AC29" s="77">
        <v>0</v>
      </c>
      <c r="AD29" s="77">
        <v>0</v>
      </c>
      <c r="AE29" s="77">
        <v>0</v>
      </c>
      <c r="AF29" s="77">
        <v>0</v>
      </c>
      <c r="AG29" s="77">
        <v>0</v>
      </c>
      <c r="AH29" s="77">
        <v>0</v>
      </c>
      <c r="AI29" s="77">
        <v>0</v>
      </c>
      <c r="AJ29" s="77">
        <v>0</v>
      </c>
      <c r="AK29" s="77">
        <v>0</v>
      </c>
      <c r="AL29" s="77">
        <v>0</v>
      </c>
      <c r="AM29" s="77">
        <v>0</v>
      </c>
      <c r="AN29" s="77">
        <v>0</v>
      </c>
      <c r="AO29" s="77">
        <v>8.98E-17</v>
      </c>
      <c r="AP29" s="77">
        <v>1.3199999999999999E-13</v>
      </c>
      <c r="AQ29" s="77">
        <v>2.85E-16</v>
      </c>
      <c r="AR29" s="77">
        <v>2.6399999999999999E-15</v>
      </c>
      <c r="AS29" s="77">
        <v>1.6399999999999999E-17</v>
      </c>
      <c r="AT29" s="77">
        <v>4.7099999999999997E-17</v>
      </c>
      <c r="AU29" s="77">
        <v>7.5700000000000002E-17</v>
      </c>
      <c r="AV29" s="77">
        <v>16.774640000000002</v>
      </c>
      <c r="AW29" s="77">
        <v>24657.599999999999</v>
      </c>
      <c r="AX29" s="77">
        <v>53.238</v>
      </c>
      <c r="AY29" s="77">
        <v>3.08616</v>
      </c>
      <c r="AZ29" s="78">
        <v>3.06352</v>
      </c>
      <c r="BA29" s="78">
        <v>8.7982800000000001</v>
      </c>
      <c r="BB29" s="78">
        <v>14.14076</v>
      </c>
      <c r="BC29" s="76">
        <v>210</v>
      </c>
      <c r="BD29" s="77">
        <v>2.4733637747336398E-6</v>
      </c>
      <c r="BE29" s="77">
        <v>280185.23076923098</v>
      </c>
      <c r="BF29" s="79">
        <f t="shared" si="3"/>
        <v>280185.23076923098</v>
      </c>
      <c r="BG29" s="80">
        <v>9.0277777777777795E-4</v>
      </c>
      <c r="BH29" s="81"/>
      <c r="BI29" s="80">
        <v>1500</v>
      </c>
    </row>
    <row r="30" spans="1:61">
      <c r="A30" s="75" t="s">
        <v>37</v>
      </c>
      <c r="B30" s="76" t="s">
        <v>8</v>
      </c>
      <c r="C30" s="76"/>
      <c r="D30" s="76" t="s">
        <v>277</v>
      </c>
      <c r="E30" s="76"/>
      <c r="F30" s="76"/>
      <c r="G30" s="77">
        <v>0.04</v>
      </c>
      <c r="H30" s="77">
        <v>0.02</v>
      </c>
      <c r="I30" s="77">
        <v>3.8000000000000001E-7</v>
      </c>
      <c r="J30" s="77">
        <v>1.3799999999999999E-7</v>
      </c>
      <c r="K30" s="77">
        <v>9.1699999999999994E-8</v>
      </c>
      <c r="L30" s="77">
        <v>7.7999999999999997E-8</v>
      </c>
      <c r="M30" s="77">
        <v>7.7999999999999997E-8</v>
      </c>
      <c r="N30" s="77">
        <v>5.1200000000000002E-8</v>
      </c>
      <c r="O30" s="77">
        <v>6.0199999999999996E-8</v>
      </c>
      <c r="P30" s="77">
        <v>6.0199999999999996E-8</v>
      </c>
      <c r="Q30" s="77">
        <v>1.4059999999999999E-3</v>
      </c>
      <c r="R30" s="77">
        <v>5.1060000000000005E-4</v>
      </c>
      <c r="S30" s="77">
        <v>3.3929000000000001E-4</v>
      </c>
      <c r="T30" s="77">
        <v>2.8860000000000002E-4</v>
      </c>
      <c r="U30" s="77">
        <v>2.8860000000000002E-4</v>
      </c>
      <c r="V30" s="77">
        <v>1.8944E-4</v>
      </c>
      <c r="W30" s="77">
        <v>2.2274E-4</v>
      </c>
      <c r="X30" s="77">
        <v>2.2274E-4</v>
      </c>
      <c r="Y30" s="77">
        <v>3.3699999999999999E-5</v>
      </c>
      <c r="Z30" s="77">
        <v>2.9300000000000001E-5</v>
      </c>
      <c r="AA30" s="77">
        <v>1.9000000000000001E-5</v>
      </c>
      <c r="AB30" s="77">
        <v>1.24E-5</v>
      </c>
      <c r="AC30" s="77">
        <v>1.0499999999999999E-5</v>
      </c>
      <c r="AD30" s="77">
        <v>9.5899999999999997E-6</v>
      </c>
      <c r="AE30" s="77">
        <v>1.03E-5</v>
      </c>
      <c r="AF30" s="77">
        <v>1.03E-5</v>
      </c>
      <c r="AG30" s="77">
        <v>0.12469</v>
      </c>
      <c r="AH30" s="77">
        <v>0.10841000000000001</v>
      </c>
      <c r="AI30" s="77">
        <v>7.0300000000000001E-2</v>
      </c>
      <c r="AJ30" s="77">
        <v>4.5879999999999997E-2</v>
      </c>
      <c r="AK30" s="77">
        <v>3.8850000000000003E-2</v>
      </c>
      <c r="AL30" s="77">
        <v>3.5483000000000001E-2</v>
      </c>
      <c r="AM30" s="77">
        <v>3.8109999999999998E-2</v>
      </c>
      <c r="AN30" s="77">
        <v>3.8109999999999998E-2</v>
      </c>
      <c r="AO30" s="77">
        <v>4.9199999999999999E-21</v>
      </c>
      <c r="AP30" s="77">
        <v>1.0600000000000001E-17</v>
      </c>
      <c r="AQ30" s="77">
        <v>2.3500000000000001E-20</v>
      </c>
      <c r="AR30" s="77">
        <v>4.7600000000000001E-19</v>
      </c>
      <c r="AS30" s="77">
        <v>1.45E-21</v>
      </c>
      <c r="AT30" s="77">
        <v>3.5100000000000002E-21</v>
      </c>
      <c r="AU30" s="77">
        <v>4.7600000000000003E-21</v>
      </c>
      <c r="AV30" s="77">
        <v>9.1905600000000002E-4</v>
      </c>
      <c r="AW30" s="77">
        <v>1.9800800000000001</v>
      </c>
      <c r="AX30" s="77">
        <v>4.3898000000000001E-3</v>
      </c>
      <c r="AY30" s="77">
        <v>5.5644400000000001E-4</v>
      </c>
      <c r="AZ30" s="78">
        <v>2.7085999999999999E-4</v>
      </c>
      <c r="BA30" s="78">
        <v>6.5566799999999998E-4</v>
      </c>
      <c r="BB30" s="78">
        <v>8.8916799999999997E-4</v>
      </c>
      <c r="BC30" s="76">
        <v>233</v>
      </c>
      <c r="BD30" s="77">
        <v>159200</v>
      </c>
      <c r="BE30" s="77">
        <v>4.3530150753768799E-6</v>
      </c>
      <c r="BF30" s="79">
        <f t="shared" si="3"/>
        <v>1.0000021765191975</v>
      </c>
      <c r="BG30" s="80">
        <v>58108000</v>
      </c>
      <c r="BH30" s="81">
        <v>289207.91735594597</v>
      </c>
      <c r="BI30" s="80">
        <v>0.4</v>
      </c>
    </row>
  </sheetData>
  <sheetProtection algorithmName="SHA-512" hashValue="U3DiiJD6lXk7gNf2jB9wFi78lUMDLwvglplKcWEN35tekREyQIKtstftWViKECEGF+0ymEH3VbjE5Rc7m/geug==" saltValue="XFDjLMixbEDuwLKJtDKn6g==" spinCount="100000" sheet="1" objects="1" scenarios="1"/>
  <autoFilter ref="A1:BI30" xr:uid="{00000000-0009-0000-0000-00000000000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79998168889431442"/>
  </sheetPr>
  <dimension ref="A1:S76"/>
  <sheetViews>
    <sheetView workbookViewId="0">
      <pane xSplit="3" ySplit="1" topLeftCell="D2" activePane="bottomRight" state="frozen"/>
      <selection pane="topRight" activeCell="C1" sqref="C1"/>
      <selection pane="bottomLeft" activeCell="A2" sqref="A2"/>
      <selection pane="bottomRight" activeCell="D2" sqref="D2"/>
    </sheetView>
  </sheetViews>
  <sheetFormatPr defaultRowHeight="14.25"/>
  <cols>
    <col min="1" max="1" width="12" style="61" bestFit="1" customWidth="1"/>
    <col min="2" max="2" width="11.73046875" style="21" bestFit="1" customWidth="1"/>
    <col min="3" max="3" width="7.1328125" style="21" bestFit="1" customWidth="1"/>
    <col min="4" max="4" width="13.73046875" style="21" bestFit="1" customWidth="1"/>
    <col min="5" max="5" width="16.1328125" style="21" bestFit="1" customWidth="1"/>
    <col min="6" max="6" width="16" style="21" bestFit="1" customWidth="1"/>
    <col min="7" max="7" width="13.73046875" style="21" bestFit="1" customWidth="1"/>
    <col min="8" max="9" width="15" style="21" bestFit="1" customWidth="1"/>
    <col min="10" max="10" width="11.59765625" style="21" bestFit="1" customWidth="1"/>
    <col min="11" max="12" width="13.265625" style="21" bestFit="1" customWidth="1"/>
    <col min="13" max="13" width="14.265625" style="21" bestFit="1" customWidth="1"/>
    <col min="14" max="14" width="12" style="21" bestFit="1" customWidth="1"/>
    <col min="15" max="15" width="11.59765625" style="21" bestFit="1" customWidth="1"/>
    <col min="16" max="17" width="13.265625" style="21" bestFit="1" customWidth="1"/>
    <col min="18" max="18" width="14.265625" style="21" bestFit="1" customWidth="1"/>
    <col min="19" max="19" width="12" style="21" bestFit="1" customWidth="1"/>
    <col min="20" max="246" width="9.06640625" style="21"/>
    <col min="247" max="247" width="15.3984375" style="21" bestFit="1" customWidth="1"/>
    <col min="248" max="248" width="11.1328125" style="21" bestFit="1" customWidth="1"/>
    <col min="249" max="249" width="14.59765625" style="21" bestFit="1" customWidth="1"/>
    <col min="250" max="250" width="17.3984375" style="21" bestFit="1" customWidth="1"/>
    <col min="251" max="251" width="17.59765625" style="21" bestFit="1" customWidth="1"/>
    <col min="252" max="252" width="14.73046875" style="21" bestFit="1" customWidth="1"/>
    <col min="253" max="253" width="14.3984375" style="21" bestFit="1" customWidth="1"/>
    <col min="254" max="254" width="12.1328125" style="21" bestFit="1" customWidth="1"/>
    <col min="255" max="255" width="12.3984375" style="21" bestFit="1" customWidth="1"/>
    <col min="256" max="257" width="13.86328125" style="21" bestFit="1" customWidth="1"/>
    <col min="258" max="258" width="14.86328125" style="21" bestFit="1" customWidth="1"/>
    <col min="259" max="259" width="12.1328125" style="21" bestFit="1" customWidth="1"/>
    <col min="260" max="260" width="12.3984375" style="21" bestFit="1" customWidth="1"/>
    <col min="261" max="262" width="13.86328125" style="21" bestFit="1" customWidth="1"/>
    <col min="263" max="263" width="14.86328125" style="21" bestFit="1" customWidth="1"/>
    <col min="264" max="502" width="9.06640625" style="21"/>
    <col min="503" max="503" width="15.3984375" style="21" bestFit="1" customWidth="1"/>
    <col min="504" max="504" width="11.1328125" style="21" bestFit="1" customWidth="1"/>
    <col min="505" max="505" width="14.59765625" style="21" bestFit="1" customWidth="1"/>
    <col min="506" max="506" width="17.3984375" style="21" bestFit="1" customWidth="1"/>
    <col min="507" max="507" width="17.59765625" style="21" bestFit="1" customWidth="1"/>
    <col min="508" max="508" width="14.73046875" style="21" bestFit="1" customWidth="1"/>
    <col min="509" max="509" width="14.3984375" style="21" bestFit="1" customWidth="1"/>
    <col min="510" max="510" width="12.1328125" style="21" bestFit="1" customWidth="1"/>
    <col min="511" max="511" width="12.3984375" style="21" bestFit="1" customWidth="1"/>
    <col min="512" max="513" width="13.86328125" style="21" bestFit="1" customWidth="1"/>
    <col min="514" max="514" width="14.86328125" style="21" bestFit="1" customWidth="1"/>
    <col min="515" max="515" width="12.1328125" style="21" bestFit="1" customWidth="1"/>
    <col min="516" max="516" width="12.3984375" style="21" bestFit="1" customWidth="1"/>
    <col min="517" max="518" width="13.86328125" style="21" bestFit="1" customWidth="1"/>
    <col min="519" max="519" width="14.86328125" style="21" bestFit="1" customWidth="1"/>
    <col min="520" max="758" width="9.06640625" style="21"/>
    <col min="759" max="759" width="15.3984375" style="21" bestFit="1" customWidth="1"/>
    <col min="760" max="760" width="11.1328125" style="21" bestFit="1" customWidth="1"/>
    <col min="761" max="761" width="14.59765625" style="21" bestFit="1" customWidth="1"/>
    <col min="762" max="762" width="17.3984375" style="21" bestFit="1" customWidth="1"/>
    <col min="763" max="763" width="17.59765625" style="21" bestFit="1" customWidth="1"/>
    <col min="764" max="764" width="14.73046875" style="21" bestFit="1" customWidth="1"/>
    <col min="765" max="765" width="14.3984375" style="21" bestFit="1" customWidth="1"/>
    <col min="766" max="766" width="12.1328125" style="21" bestFit="1" customWidth="1"/>
    <col min="767" max="767" width="12.3984375" style="21" bestFit="1" customWidth="1"/>
    <col min="768" max="769" width="13.86328125" style="21" bestFit="1" customWidth="1"/>
    <col min="770" max="770" width="14.86328125" style="21" bestFit="1" customWidth="1"/>
    <col min="771" max="771" width="12.1328125" style="21" bestFit="1" customWidth="1"/>
    <col min="772" max="772" width="12.3984375" style="21" bestFit="1" customWidth="1"/>
    <col min="773" max="774" width="13.86328125" style="21" bestFit="1" customWidth="1"/>
    <col min="775" max="775" width="14.86328125" style="21" bestFit="1" customWidth="1"/>
    <col min="776" max="1014" width="9.06640625" style="21"/>
    <col min="1015" max="1015" width="15.3984375" style="21" bestFit="1" customWidth="1"/>
    <col min="1016" max="1016" width="11.1328125" style="21" bestFit="1" customWidth="1"/>
    <col min="1017" max="1017" width="14.59765625" style="21" bestFit="1" customWidth="1"/>
    <col min="1018" max="1018" width="17.3984375" style="21" bestFit="1" customWidth="1"/>
    <col min="1019" max="1019" width="17.59765625" style="21" bestFit="1" customWidth="1"/>
    <col min="1020" max="1020" width="14.73046875" style="21" bestFit="1" customWidth="1"/>
    <col min="1021" max="1021" width="14.3984375" style="21" bestFit="1" customWidth="1"/>
    <col min="1022" max="1022" width="12.1328125" style="21" bestFit="1" customWidth="1"/>
    <col min="1023" max="1023" width="12.3984375" style="21" bestFit="1" customWidth="1"/>
    <col min="1024" max="1025" width="13.86328125" style="21" bestFit="1" customWidth="1"/>
    <col min="1026" max="1026" width="14.86328125" style="21" bestFit="1" customWidth="1"/>
    <col min="1027" max="1027" width="12.1328125" style="21" bestFit="1" customWidth="1"/>
    <col min="1028" max="1028" width="12.3984375" style="21" bestFit="1" customWidth="1"/>
    <col min="1029" max="1030" width="13.86328125" style="21" bestFit="1" customWidth="1"/>
    <col min="1031" max="1031" width="14.86328125" style="21" bestFit="1" customWidth="1"/>
    <col min="1032" max="1270" width="9.06640625" style="21"/>
    <col min="1271" max="1271" width="15.3984375" style="21" bestFit="1" customWidth="1"/>
    <col min="1272" max="1272" width="11.1328125" style="21" bestFit="1" customWidth="1"/>
    <col min="1273" max="1273" width="14.59765625" style="21" bestFit="1" customWidth="1"/>
    <col min="1274" max="1274" width="17.3984375" style="21" bestFit="1" customWidth="1"/>
    <col min="1275" max="1275" width="17.59765625" style="21" bestFit="1" customWidth="1"/>
    <col min="1276" max="1276" width="14.73046875" style="21" bestFit="1" customWidth="1"/>
    <col min="1277" max="1277" width="14.3984375" style="21" bestFit="1" customWidth="1"/>
    <col min="1278" max="1278" width="12.1328125" style="21" bestFit="1" customWidth="1"/>
    <col min="1279" max="1279" width="12.3984375" style="21" bestFit="1" customWidth="1"/>
    <col min="1280" max="1281" width="13.86328125" style="21" bestFit="1" customWidth="1"/>
    <col min="1282" max="1282" width="14.86328125" style="21" bestFit="1" customWidth="1"/>
    <col min="1283" max="1283" width="12.1328125" style="21" bestFit="1" customWidth="1"/>
    <col min="1284" max="1284" width="12.3984375" style="21" bestFit="1" customWidth="1"/>
    <col min="1285" max="1286" width="13.86328125" style="21" bestFit="1" customWidth="1"/>
    <col min="1287" max="1287" width="14.86328125" style="21" bestFit="1" customWidth="1"/>
    <col min="1288" max="1526" width="9.06640625" style="21"/>
    <col min="1527" max="1527" width="15.3984375" style="21" bestFit="1" customWidth="1"/>
    <col min="1528" max="1528" width="11.1328125" style="21" bestFit="1" customWidth="1"/>
    <col min="1529" max="1529" width="14.59765625" style="21" bestFit="1" customWidth="1"/>
    <col min="1530" max="1530" width="17.3984375" style="21" bestFit="1" customWidth="1"/>
    <col min="1531" max="1531" width="17.59765625" style="21" bestFit="1" customWidth="1"/>
    <col min="1532" max="1532" width="14.73046875" style="21" bestFit="1" customWidth="1"/>
    <col min="1533" max="1533" width="14.3984375" style="21" bestFit="1" customWidth="1"/>
    <col min="1534" max="1534" width="12.1328125" style="21" bestFit="1" customWidth="1"/>
    <col min="1535" max="1535" width="12.3984375" style="21" bestFit="1" customWidth="1"/>
    <col min="1536" max="1537" width="13.86328125" style="21" bestFit="1" customWidth="1"/>
    <col min="1538" max="1538" width="14.86328125" style="21" bestFit="1" customWidth="1"/>
    <col min="1539" max="1539" width="12.1328125" style="21" bestFit="1" customWidth="1"/>
    <col min="1540" max="1540" width="12.3984375" style="21" bestFit="1" customWidth="1"/>
    <col min="1541" max="1542" width="13.86328125" style="21" bestFit="1" customWidth="1"/>
    <col min="1543" max="1543" width="14.86328125" style="21" bestFit="1" customWidth="1"/>
    <col min="1544" max="1782" width="9.06640625" style="21"/>
    <col min="1783" max="1783" width="15.3984375" style="21" bestFit="1" customWidth="1"/>
    <col min="1784" max="1784" width="11.1328125" style="21" bestFit="1" customWidth="1"/>
    <col min="1785" max="1785" width="14.59765625" style="21" bestFit="1" customWidth="1"/>
    <col min="1786" max="1786" width="17.3984375" style="21" bestFit="1" customWidth="1"/>
    <col min="1787" max="1787" width="17.59765625" style="21" bestFit="1" customWidth="1"/>
    <col min="1788" max="1788" width="14.73046875" style="21" bestFit="1" customWidth="1"/>
    <col min="1789" max="1789" width="14.3984375" style="21" bestFit="1" customWidth="1"/>
    <col min="1790" max="1790" width="12.1328125" style="21" bestFit="1" customWidth="1"/>
    <col min="1791" max="1791" width="12.3984375" style="21" bestFit="1" customWidth="1"/>
    <col min="1792" max="1793" width="13.86328125" style="21" bestFit="1" customWidth="1"/>
    <col min="1794" max="1794" width="14.86328125" style="21" bestFit="1" customWidth="1"/>
    <col min="1795" max="1795" width="12.1328125" style="21" bestFit="1" customWidth="1"/>
    <col min="1796" max="1796" width="12.3984375" style="21" bestFit="1" customWidth="1"/>
    <col min="1797" max="1798" width="13.86328125" style="21" bestFit="1" customWidth="1"/>
    <col min="1799" max="1799" width="14.86328125" style="21" bestFit="1" customWidth="1"/>
    <col min="1800" max="2038" width="9.06640625" style="21"/>
    <col min="2039" max="2039" width="15.3984375" style="21" bestFit="1" customWidth="1"/>
    <col min="2040" max="2040" width="11.1328125" style="21" bestFit="1" customWidth="1"/>
    <col min="2041" max="2041" width="14.59765625" style="21" bestFit="1" customWidth="1"/>
    <col min="2042" max="2042" width="17.3984375" style="21" bestFit="1" customWidth="1"/>
    <col min="2043" max="2043" width="17.59765625" style="21" bestFit="1" customWidth="1"/>
    <col min="2044" max="2044" width="14.73046875" style="21" bestFit="1" customWidth="1"/>
    <col min="2045" max="2045" width="14.3984375" style="21" bestFit="1" customWidth="1"/>
    <col min="2046" max="2046" width="12.1328125" style="21" bestFit="1" customWidth="1"/>
    <col min="2047" max="2047" width="12.3984375" style="21" bestFit="1" customWidth="1"/>
    <col min="2048" max="2049" width="13.86328125" style="21" bestFit="1" customWidth="1"/>
    <col min="2050" max="2050" width="14.86328125" style="21" bestFit="1" customWidth="1"/>
    <col min="2051" max="2051" width="12.1328125" style="21" bestFit="1" customWidth="1"/>
    <col min="2052" max="2052" width="12.3984375" style="21" bestFit="1" customWidth="1"/>
    <col min="2053" max="2054" width="13.86328125" style="21" bestFit="1" customWidth="1"/>
    <col min="2055" max="2055" width="14.86328125" style="21" bestFit="1" customWidth="1"/>
    <col min="2056" max="2294" width="9.06640625" style="21"/>
    <col min="2295" max="2295" width="15.3984375" style="21" bestFit="1" customWidth="1"/>
    <col min="2296" max="2296" width="11.1328125" style="21" bestFit="1" customWidth="1"/>
    <col min="2297" max="2297" width="14.59765625" style="21" bestFit="1" customWidth="1"/>
    <col min="2298" max="2298" width="17.3984375" style="21" bestFit="1" customWidth="1"/>
    <col min="2299" max="2299" width="17.59765625" style="21" bestFit="1" customWidth="1"/>
    <col min="2300" max="2300" width="14.73046875" style="21" bestFit="1" customWidth="1"/>
    <col min="2301" max="2301" width="14.3984375" style="21" bestFit="1" customWidth="1"/>
    <col min="2302" max="2302" width="12.1328125" style="21" bestFit="1" customWidth="1"/>
    <col min="2303" max="2303" width="12.3984375" style="21" bestFit="1" customWidth="1"/>
    <col min="2304" max="2305" width="13.86328125" style="21" bestFit="1" customWidth="1"/>
    <col min="2306" max="2306" width="14.86328125" style="21" bestFit="1" customWidth="1"/>
    <col min="2307" max="2307" width="12.1328125" style="21" bestFit="1" customWidth="1"/>
    <col min="2308" max="2308" width="12.3984375" style="21" bestFit="1" customWidth="1"/>
    <col min="2309" max="2310" width="13.86328125" style="21" bestFit="1" customWidth="1"/>
    <col min="2311" max="2311" width="14.86328125" style="21" bestFit="1" customWidth="1"/>
    <col min="2312" max="2550" width="9.06640625" style="21"/>
    <col min="2551" max="2551" width="15.3984375" style="21" bestFit="1" customWidth="1"/>
    <col min="2552" max="2552" width="11.1328125" style="21" bestFit="1" customWidth="1"/>
    <col min="2553" max="2553" width="14.59765625" style="21" bestFit="1" customWidth="1"/>
    <col min="2554" max="2554" width="17.3984375" style="21" bestFit="1" customWidth="1"/>
    <col min="2555" max="2555" width="17.59765625" style="21" bestFit="1" customWidth="1"/>
    <col min="2556" max="2556" width="14.73046875" style="21" bestFit="1" customWidth="1"/>
    <col min="2557" max="2557" width="14.3984375" style="21" bestFit="1" customWidth="1"/>
    <col min="2558" max="2558" width="12.1328125" style="21" bestFit="1" customWidth="1"/>
    <col min="2559" max="2559" width="12.3984375" style="21" bestFit="1" customWidth="1"/>
    <col min="2560" max="2561" width="13.86328125" style="21" bestFit="1" customWidth="1"/>
    <col min="2562" max="2562" width="14.86328125" style="21" bestFit="1" customWidth="1"/>
    <col min="2563" max="2563" width="12.1328125" style="21" bestFit="1" customWidth="1"/>
    <col min="2564" max="2564" width="12.3984375" style="21" bestFit="1" customWidth="1"/>
    <col min="2565" max="2566" width="13.86328125" style="21" bestFit="1" customWidth="1"/>
    <col min="2567" max="2567" width="14.86328125" style="21" bestFit="1" customWidth="1"/>
    <col min="2568" max="2806" width="9.06640625" style="21"/>
    <col min="2807" max="2807" width="15.3984375" style="21" bestFit="1" customWidth="1"/>
    <col min="2808" max="2808" width="11.1328125" style="21" bestFit="1" customWidth="1"/>
    <col min="2809" max="2809" width="14.59765625" style="21" bestFit="1" customWidth="1"/>
    <col min="2810" max="2810" width="17.3984375" style="21" bestFit="1" customWidth="1"/>
    <col min="2811" max="2811" width="17.59765625" style="21" bestFit="1" customWidth="1"/>
    <col min="2812" max="2812" width="14.73046875" style="21" bestFit="1" customWidth="1"/>
    <col min="2813" max="2813" width="14.3984375" style="21" bestFit="1" customWidth="1"/>
    <col min="2814" max="2814" width="12.1328125" style="21" bestFit="1" customWidth="1"/>
    <col min="2815" max="2815" width="12.3984375" style="21" bestFit="1" customWidth="1"/>
    <col min="2816" max="2817" width="13.86328125" style="21" bestFit="1" customWidth="1"/>
    <col min="2818" max="2818" width="14.86328125" style="21" bestFit="1" customWidth="1"/>
    <col min="2819" max="2819" width="12.1328125" style="21" bestFit="1" customWidth="1"/>
    <col min="2820" max="2820" width="12.3984375" style="21" bestFit="1" customWidth="1"/>
    <col min="2821" max="2822" width="13.86328125" style="21" bestFit="1" customWidth="1"/>
    <col min="2823" max="2823" width="14.86328125" style="21" bestFit="1" customWidth="1"/>
    <col min="2824" max="3062" width="9.06640625" style="21"/>
    <col min="3063" max="3063" width="15.3984375" style="21" bestFit="1" customWidth="1"/>
    <col min="3064" max="3064" width="11.1328125" style="21" bestFit="1" customWidth="1"/>
    <col min="3065" max="3065" width="14.59765625" style="21" bestFit="1" customWidth="1"/>
    <col min="3066" max="3066" width="17.3984375" style="21" bestFit="1" customWidth="1"/>
    <col min="3067" max="3067" width="17.59765625" style="21" bestFit="1" customWidth="1"/>
    <col min="3068" max="3068" width="14.73046875" style="21" bestFit="1" customWidth="1"/>
    <col min="3069" max="3069" width="14.3984375" style="21" bestFit="1" customWidth="1"/>
    <col min="3070" max="3070" width="12.1328125" style="21" bestFit="1" customWidth="1"/>
    <col min="3071" max="3071" width="12.3984375" style="21" bestFit="1" customWidth="1"/>
    <col min="3072" max="3073" width="13.86328125" style="21" bestFit="1" customWidth="1"/>
    <col min="3074" max="3074" width="14.86328125" style="21" bestFit="1" customWidth="1"/>
    <col min="3075" max="3075" width="12.1328125" style="21" bestFit="1" customWidth="1"/>
    <col min="3076" max="3076" width="12.3984375" style="21" bestFit="1" customWidth="1"/>
    <col min="3077" max="3078" width="13.86328125" style="21" bestFit="1" customWidth="1"/>
    <col min="3079" max="3079" width="14.86328125" style="21" bestFit="1" customWidth="1"/>
    <col min="3080" max="3318" width="9.06640625" style="21"/>
    <col min="3319" max="3319" width="15.3984375" style="21" bestFit="1" customWidth="1"/>
    <col min="3320" max="3320" width="11.1328125" style="21" bestFit="1" customWidth="1"/>
    <col min="3321" max="3321" width="14.59765625" style="21" bestFit="1" customWidth="1"/>
    <col min="3322" max="3322" width="17.3984375" style="21" bestFit="1" customWidth="1"/>
    <col min="3323" max="3323" width="17.59765625" style="21" bestFit="1" customWidth="1"/>
    <col min="3324" max="3324" width="14.73046875" style="21" bestFit="1" customWidth="1"/>
    <col min="3325" max="3325" width="14.3984375" style="21" bestFit="1" customWidth="1"/>
    <col min="3326" max="3326" width="12.1328125" style="21" bestFit="1" customWidth="1"/>
    <col min="3327" max="3327" width="12.3984375" style="21" bestFit="1" customWidth="1"/>
    <col min="3328" max="3329" width="13.86328125" style="21" bestFit="1" customWidth="1"/>
    <col min="3330" max="3330" width="14.86328125" style="21" bestFit="1" customWidth="1"/>
    <col min="3331" max="3331" width="12.1328125" style="21" bestFit="1" customWidth="1"/>
    <col min="3332" max="3332" width="12.3984375" style="21" bestFit="1" customWidth="1"/>
    <col min="3333" max="3334" width="13.86328125" style="21" bestFit="1" customWidth="1"/>
    <col min="3335" max="3335" width="14.86328125" style="21" bestFit="1" customWidth="1"/>
    <col min="3336" max="3574" width="9.06640625" style="21"/>
    <col min="3575" max="3575" width="15.3984375" style="21" bestFit="1" customWidth="1"/>
    <col min="3576" max="3576" width="11.1328125" style="21" bestFit="1" customWidth="1"/>
    <col min="3577" max="3577" width="14.59765625" style="21" bestFit="1" customWidth="1"/>
    <col min="3578" max="3578" width="17.3984375" style="21" bestFit="1" customWidth="1"/>
    <col min="3579" max="3579" width="17.59765625" style="21" bestFit="1" customWidth="1"/>
    <col min="3580" max="3580" width="14.73046875" style="21" bestFit="1" customWidth="1"/>
    <col min="3581" max="3581" width="14.3984375" style="21" bestFit="1" customWidth="1"/>
    <col min="3582" max="3582" width="12.1328125" style="21" bestFit="1" customWidth="1"/>
    <col min="3583" max="3583" width="12.3984375" style="21" bestFit="1" customWidth="1"/>
    <col min="3584" max="3585" width="13.86328125" style="21" bestFit="1" customWidth="1"/>
    <col min="3586" max="3586" width="14.86328125" style="21" bestFit="1" customWidth="1"/>
    <col min="3587" max="3587" width="12.1328125" style="21" bestFit="1" customWidth="1"/>
    <col min="3588" max="3588" width="12.3984375" style="21" bestFit="1" customWidth="1"/>
    <col min="3589" max="3590" width="13.86328125" style="21" bestFit="1" customWidth="1"/>
    <col min="3591" max="3591" width="14.86328125" style="21" bestFit="1" customWidth="1"/>
    <col min="3592" max="3830" width="9.06640625" style="21"/>
    <col min="3831" max="3831" width="15.3984375" style="21" bestFit="1" customWidth="1"/>
    <col min="3832" max="3832" width="11.1328125" style="21" bestFit="1" customWidth="1"/>
    <col min="3833" max="3833" width="14.59765625" style="21" bestFit="1" customWidth="1"/>
    <col min="3834" max="3834" width="17.3984375" style="21" bestFit="1" customWidth="1"/>
    <col min="3835" max="3835" width="17.59765625" style="21" bestFit="1" customWidth="1"/>
    <col min="3836" max="3836" width="14.73046875" style="21" bestFit="1" customWidth="1"/>
    <col min="3837" max="3837" width="14.3984375" style="21" bestFit="1" customWidth="1"/>
    <col min="3838" max="3838" width="12.1328125" style="21" bestFit="1" customWidth="1"/>
    <col min="3839" max="3839" width="12.3984375" style="21" bestFit="1" customWidth="1"/>
    <col min="3840" max="3841" width="13.86328125" style="21" bestFit="1" customWidth="1"/>
    <col min="3842" max="3842" width="14.86328125" style="21" bestFit="1" customWidth="1"/>
    <col min="3843" max="3843" width="12.1328125" style="21" bestFit="1" customWidth="1"/>
    <col min="3844" max="3844" width="12.3984375" style="21" bestFit="1" customWidth="1"/>
    <col min="3845" max="3846" width="13.86328125" style="21" bestFit="1" customWidth="1"/>
    <col min="3847" max="3847" width="14.86328125" style="21" bestFit="1" customWidth="1"/>
    <col min="3848" max="4086" width="9.06640625" style="21"/>
    <col min="4087" max="4087" width="15.3984375" style="21" bestFit="1" customWidth="1"/>
    <col min="4088" max="4088" width="11.1328125" style="21" bestFit="1" customWidth="1"/>
    <col min="4089" max="4089" width="14.59765625" style="21" bestFit="1" customWidth="1"/>
    <col min="4090" max="4090" width="17.3984375" style="21" bestFit="1" customWidth="1"/>
    <col min="4091" max="4091" width="17.59765625" style="21" bestFit="1" customWidth="1"/>
    <col min="4092" max="4092" width="14.73046875" style="21" bestFit="1" customWidth="1"/>
    <col min="4093" max="4093" width="14.3984375" style="21" bestFit="1" customWidth="1"/>
    <col min="4094" max="4094" width="12.1328125" style="21" bestFit="1" customWidth="1"/>
    <col min="4095" max="4095" width="12.3984375" style="21" bestFit="1" customWidth="1"/>
    <col min="4096" max="4097" width="13.86328125" style="21" bestFit="1" customWidth="1"/>
    <col min="4098" max="4098" width="14.86328125" style="21" bestFit="1" customWidth="1"/>
    <col min="4099" max="4099" width="12.1328125" style="21" bestFit="1" customWidth="1"/>
    <col min="4100" max="4100" width="12.3984375" style="21" bestFit="1" customWidth="1"/>
    <col min="4101" max="4102" width="13.86328125" style="21" bestFit="1" customWidth="1"/>
    <col min="4103" max="4103" width="14.86328125" style="21" bestFit="1" customWidth="1"/>
    <col min="4104" max="4342" width="9.06640625" style="21"/>
    <col min="4343" max="4343" width="15.3984375" style="21" bestFit="1" customWidth="1"/>
    <col min="4344" max="4344" width="11.1328125" style="21" bestFit="1" customWidth="1"/>
    <col min="4345" max="4345" width="14.59765625" style="21" bestFit="1" customWidth="1"/>
    <col min="4346" max="4346" width="17.3984375" style="21" bestFit="1" customWidth="1"/>
    <col min="4347" max="4347" width="17.59765625" style="21" bestFit="1" customWidth="1"/>
    <col min="4348" max="4348" width="14.73046875" style="21" bestFit="1" customWidth="1"/>
    <col min="4349" max="4349" width="14.3984375" style="21" bestFit="1" customWidth="1"/>
    <col min="4350" max="4350" width="12.1328125" style="21" bestFit="1" customWidth="1"/>
    <col min="4351" max="4351" width="12.3984375" style="21" bestFit="1" customWidth="1"/>
    <col min="4352" max="4353" width="13.86328125" style="21" bestFit="1" customWidth="1"/>
    <col min="4354" max="4354" width="14.86328125" style="21" bestFit="1" customWidth="1"/>
    <col min="4355" max="4355" width="12.1328125" style="21" bestFit="1" customWidth="1"/>
    <col min="4356" max="4356" width="12.3984375" style="21" bestFit="1" customWidth="1"/>
    <col min="4357" max="4358" width="13.86328125" style="21" bestFit="1" customWidth="1"/>
    <col min="4359" max="4359" width="14.86328125" style="21" bestFit="1" customWidth="1"/>
    <col min="4360" max="4598" width="9.06640625" style="21"/>
    <col min="4599" max="4599" width="15.3984375" style="21" bestFit="1" customWidth="1"/>
    <col min="4600" max="4600" width="11.1328125" style="21" bestFit="1" customWidth="1"/>
    <col min="4601" max="4601" width="14.59765625" style="21" bestFit="1" customWidth="1"/>
    <col min="4602" max="4602" width="17.3984375" style="21" bestFit="1" customWidth="1"/>
    <col min="4603" max="4603" width="17.59765625" style="21" bestFit="1" customWidth="1"/>
    <col min="4604" max="4604" width="14.73046875" style="21" bestFit="1" customWidth="1"/>
    <col min="4605" max="4605" width="14.3984375" style="21" bestFit="1" customWidth="1"/>
    <col min="4606" max="4606" width="12.1328125" style="21" bestFit="1" customWidth="1"/>
    <col min="4607" max="4607" width="12.3984375" style="21" bestFit="1" customWidth="1"/>
    <col min="4608" max="4609" width="13.86328125" style="21" bestFit="1" customWidth="1"/>
    <col min="4610" max="4610" width="14.86328125" style="21" bestFit="1" customWidth="1"/>
    <col min="4611" max="4611" width="12.1328125" style="21" bestFit="1" customWidth="1"/>
    <col min="4612" max="4612" width="12.3984375" style="21" bestFit="1" customWidth="1"/>
    <col min="4613" max="4614" width="13.86328125" style="21" bestFit="1" customWidth="1"/>
    <col min="4615" max="4615" width="14.86328125" style="21" bestFit="1" customWidth="1"/>
    <col min="4616" max="4854" width="9.06640625" style="21"/>
    <col min="4855" max="4855" width="15.3984375" style="21" bestFit="1" customWidth="1"/>
    <col min="4856" max="4856" width="11.1328125" style="21" bestFit="1" customWidth="1"/>
    <col min="4857" max="4857" width="14.59765625" style="21" bestFit="1" customWidth="1"/>
    <col min="4858" max="4858" width="17.3984375" style="21" bestFit="1" customWidth="1"/>
    <col min="4859" max="4859" width="17.59765625" style="21" bestFit="1" customWidth="1"/>
    <col min="4860" max="4860" width="14.73046875" style="21" bestFit="1" customWidth="1"/>
    <col min="4861" max="4861" width="14.3984375" style="21" bestFit="1" customWidth="1"/>
    <col min="4862" max="4862" width="12.1328125" style="21" bestFit="1" customWidth="1"/>
    <col min="4863" max="4863" width="12.3984375" style="21" bestFit="1" customWidth="1"/>
    <col min="4864" max="4865" width="13.86328125" style="21" bestFit="1" customWidth="1"/>
    <col min="4866" max="4866" width="14.86328125" style="21" bestFit="1" customWidth="1"/>
    <col min="4867" max="4867" width="12.1328125" style="21" bestFit="1" customWidth="1"/>
    <col min="4868" max="4868" width="12.3984375" style="21" bestFit="1" customWidth="1"/>
    <col min="4869" max="4870" width="13.86328125" style="21" bestFit="1" customWidth="1"/>
    <col min="4871" max="4871" width="14.86328125" style="21" bestFit="1" customWidth="1"/>
    <col min="4872" max="5110" width="9.06640625" style="21"/>
    <col min="5111" max="5111" width="15.3984375" style="21" bestFit="1" customWidth="1"/>
    <col min="5112" max="5112" width="11.1328125" style="21" bestFit="1" customWidth="1"/>
    <col min="5113" max="5113" width="14.59765625" style="21" bestFit="1" customWidth="1"/>
    <col min="5114" max="5114" width="17.3984375" style="21" bestFit="1" customWidth="1"/>
    <col min="5115" max="5115" width="17.59765625" style="21" bestFit="1" customWidth="1"/>
    <col min="5116" max="5116" width="14.73046875" style="21" bestFit="1" customWidth="1"/>
    <col min="5117" max="5117" width="14.3984375" style="21" bestFit="1" customWidth="1"/>
    <col min="5118" max="5118" width="12.1328125" style="21" bestFit="1" customWidth="1"/>
    <col min="5119" max="5119" width="12.3984375" style="21" bestFit="1" customWidth="1"/>
    <col min="5120" max="5121" width="13.86328125" style="21" bestFit="1" customWidth="1"/>
    <col min="5122" max="5122" width="14.86328125" style="21" bestFit="1" customWidth="1"/>
    <col min="5123" max="5123" width="12.1328125" style="21" bestFit="1" customWidth="1"/>
    <col min="5124" max="5124" width="12.3984375" style="21" bestFit="1" customWidth="1"/>
    <col min="5125" max="5126" width="13.86328125" style="21" bestFit="1" customWidth="1"/>
    <col min="5127" max="5127" width="14.86328125" style="21" bestFit="1" customWidth="1"/>
    <col min="5128" max="5366" width="9.06640625" style="21"/>
    <col min="5367" max="5367" width="15.3984375" style="21" bestFit="1" customWidth="1"/>
    <col min="5368" max="5368" width="11.1328125" style="21" bestFit="1" customWidth="1"/>
    <col min="5369" max="5369" width="14.59765625" style="21" bestFit="1" customWidth="1"/>
    <col min="5370" max="5370" width="17.3984375" style="21" bestFit="1" customWidth="1"/>
    <col min="5371" max="5371" width="17.59765625" style="21" bestFit="1" customWidth="1"/>
    <col min="5372" max="5372" width="14.73046875" style="21" bestFit="1" customWidth="1"/>
    <col min="5373" max="5373" width="14.3984375" style="21" bestFit="1" customWidth="1"/>
    <col min="5374" max="5374" width="12.1328125" style="21" bestFit="1" customWidth="1"/>
    <col min="5375" max="5375" width="12.3984375" style="21" bestFit="1" customWidth="1"/>
    <col min="5376" max="5377" width="13.86328125" style="21" bestFit="1" customWidth="1"/>
    <col min="5378" max="5378" width="14.86328125" style="21" bestFit="1" customWidth="1"/>
    <col min="5379" max="5379" width="12.1328125" style="21" bestFit="1" customWidth="1"/>
    <col min="5380" max="5380" width="12.3984375" style="21" bestFit="1" customWidth="1"/>
    <col min="5381" max="5382" width="13.86328125" style="21" bestFit="1" customWidth="1"/>
    <col min="5383" max="5383" width="14.86328125" style="21" bestFit="1" customWidth="1"/>
    <col min="5384" max="5622" width="9.06640625" style="21"/>
    <col min="5623" max="5623" width="15.3984375" style="21" bestFit="1" customWidth="1"/>
    <col min="5624" max="5624" width="11.1328125" style="21" bestFit="1" customWidth="1"/>
    <col min="5625" max="5625" width="14.59765625" style="21" bestFit="1" customWidth="1"/>
    <col min="5626" max="5626" width="17.3984375" style="21" bestFit="1" customWidth="1"/>
    <col min="5627" max="5627" width="17.59765625" style="21" bestFit="1" customWidth="1"/>
    <col min="5628" max="5628" width="14.73046875" style="21" bestFit="1" customWidth="1"/>
    <col min="5629" max="5629" width="14.3984375" style="21" bestFit="1" customWidth="1"/>
    <col min="5630" max="5630" width="12.1328125" style="21" bestFit="1" customWidth="1"/>
    <col min="5631" max="5631" width="12.3984375" style="21" bestFit="1" customWidth="1"/>
    <col min="5632" max="5633" width="13.86328125" style="21" bestFit="1" customWidth="1"/>
    <col min="5634" max="5634" width="14.86328125" style="21" bestFit="1" customWidth="1"/>
    <col min="5635" max="5635" width="12.1328125" style="21" bestFit="1" customWidth="1"/>
    <col min="5636" max="5636" width="12.3984375" style="21" bestFit="1" customWidth="1"/>
    <col min="5637" max="5638" width="13.86328125" style="21" bestFit="1" customWidth="1"/>
    <col min="5639" max="5639" width="14.86328125" style="21" bestFit="1" customWidth="1"/>
    <col min="5640" max="5878" width="9.06640625" style="21"/>
    <col min="5879" max="5879" width="15.3984375" style="21" bestFit="1" customWidth="1"/>
    <col min="5880" max="5880" width="11.1328125" style="21" bestFit="1" customWidth="1"/>
    <col min="5881" max="5881" width="14.59765625" style="21" bestFit="1" customWidth="1"/>
    <col min="5882" max="5882" width="17.3984375" style="21" bestFit="1" customWidth="1"/>
    <col min="5883" max="5883" width="17.59765625" style="21" bestFit="1" customWidth="1"/>
    <col min="5884" max="5884" width="14.73046875" style="21" bestFit="1" customWidth="1"/>
    <col min="5885" max="5885" width="14.3984375" style="21" bestFit="1" customWidth="1"/>
    <col min="5886" max="5886" width="12.1328125" style="21" bestFit="1" customWidth="1"/>
    <col min="5887" max="5887" width="12.3984375" style="21" bestFit="1" customWidth="1"/>
    <col min="5888" max="5889" width="13.86328125" style="21" bestFit="1" customWidth="1"/>
    <col min="5890" max="5890" width="14.86328125" style="21" bestFit="1" customWidth="1"/>
    <col min="5891" max="5891" width="12.1328125" style="21" bestFit="1" customWidth="1"/>
    <col min="5892" max="5892" width="12.3984375" style="21" bestFit="1" customWidth="1"/>
    <col min="5893" max="5894" width="13.86328125" style="21" bestFit="1" customWidth="1"/>
    <col min="5895" max="5895" width="14.86328125" style="21" bestFit="1" customWidth="1"/>
    <col min="5896" max="6134" width="9.06640625" style="21"/>
    <col min="6135" max="6135" width="15.3984375" style="21" bestFit="1" customWidth="1"/>
    <col min="6136" max="6136" width="11.1328125" style="21" bestFit="1" customWidth="1"/>
    <col min="6137" max="6137" width="14.59765625" style="21" bestFit="1" customWidth="1"/>
    <col min="6138" max="6138" width="17.3984375" style="21" bestFit="1" customWidth="1"/>
    <col min="6139" max="6139" width="17.59765625" style="21" bestFit="1" customWidth="1"/>
    <col min="6140" max="6140" width="14.73046875" style="21" bestFit="1" customWidth="1"/>
    <col min="6141" max="6141" width="14.3984375" style="21" bestFit="1" customWidth="1"/>
    <col min="6142" max="6142" width="12.1328125" style="21" bestFit="1" customWidth="1"/>
    <col min="6143" max="6143" width="12.3984375" style="21" bestFit="1" customWidth="1"/>
    <col min="6144" max="6145" width="13.86328125" style="21" bestFit="1" customWidth="1"/>
    <col min="6146" max="6146" width="14.86328125" style="21" bestFit="1" customWidth="1"/>
    <col min="6147" max="6147" width="12.1328125" style="21" bestFit="1" customWidth="1"/>
    <col min="6148" max="6148" width="12.3984375" style="21" bestFit="1" customWidth="1"/>
    <col min="6149" max="6150" width="13.86328125" style="21" bestFit="1" customWidth="1"/>
    <col min="6151" max="6151" width="14.86328125" style="21" bestFit="1" customWidth="1"/>
    <col min="6152" max="6390" width="9.06640625" style="21"/>
    <col min="6391" max="6391" width="15.3984375" style="21" bestFit="1" customWidth="1"/>
    <col min="6392" max="6392" width="11.1328125" style="21" bestFit="1" customWidth="1"/>
    <col min="6393" max="6393" width="14.59765625" style="21" bestFit="1" customWidth="1"/>
    <col min="6394" max="6394" width="17.3984375" style="21" bestFit="1" customWidth="1"/>
    <col min="6395" max="6395" width="17.59765625" style="21" bestFit="1" customWidth="1"/>
    <col min="6396" max="6396" width="14.73046875" style="21" bestFit="1" customWidth="1"/>
    <col min="6397" max="6397" width="14.3984375" style="21" bestFit="1" customWidth="1"/>
    <col min="6398" max="6398" width="12.1328125" style="21" bestFit="1" customWidth="1"/>
    <col min="6399" max="6399" width="12.3984375" style="21" bestFit="1" customWidth="1"/>
    <col min="6400" max="6401" width="13.86328125" style="21" bestFit="1" customWidth="1"/>
    <col min="6402" max="6402" width="14.86328125" style="21" bestFit="1" customWidth="1"/>
    <col min="6403" max="6403" width="12.1328125" style="21" bestFit="1" customWidth="1"/>
    <col min="6404" max="6404" width="12.3984375" style="21" bestFit="1" customWidth="1"/>
    <col min="6405" max="6406" width="13.86328125" style="21" bestFit="1" customWidth="1"/>
    <col min="6407" max="6407" width="14.86328125" style="21" bestFit="1" customWidth="1"/>
    <col min="6408" max="6646" width="9.06640625" style="21"/>
    <col min="6647" max="6647" width="15.3984375" style="21" bestFit="1" customWidth="1"/>
    <col min="6648" max="6648" width="11.1328125" style="21" bestFit="1" customWidth="1"/>
    <col min="6649" max="6649" width="14.59765625" style="21" bestFit="1" customWidth="1"/>
    <col min="6650" max="6650" width="17.3984375" style="21" bestFit="1" customWidth="1"/>
    <col min="6651" max="6651" width="17.59765625" style="21" bestFit="1" customWidth="1"/>
    <col min="6652" max="6652" width="14.73046875" style="21" bestFit="1" customWidth="1"/>
    <col min="6653" max="6653" width="14.3984375" style="21" bestFit="1" customWidth="1"/>
    <col min="6654" max="6654" width="12.1328125" style="21" bestFit="1" customWidth="1"/>
    <col min="6655" max="6655" width="12.3984375" style="21" bestFit="1" customWidth="1"/>
    <col min="6656" max="6657" width="13.86328125" style="21" bestFit="1" customWidth="1"/>
    <col min="6658" max="6658" width="14.86328125" style="21" bestFit="1" customWidth="1"/>
    <col min="6659" max="6659" width="12.1328125" style="21" bestFit="1" customWidth="1"/>
    <col min="6660" max="6660" width="12.3984375" style="21" bestFit="1" customWidth="1"/>
    <col min="6661" max="6662" width="13.86328125" style="21" bestFit="1" customWidth="1"/>
    <col min="6663" max="6663" width="14.86328125" style="21" bestFit="1" customWidth="1"/>
    <col min="6664" max="6902" width="9.06640625" style="21"/>
    <col min="6903" max="6903" width="15.3984375" style="21" bestFit="1" customWidth="1"/>
    <col min="6904" max="6904" width="11.1328125" style="21" bestFit="1" customWidth="1"/>
    <col min="6905" max="6905" width="14.59765625" style="21" bestFit="1" customWidth="1"/>
    <col min="6906" max="6906" width="17.3984375" style="21" bestFit="1" customWidth="1"/>
    <col min="6907" max="6907" width="17.59765625" style="21" bestFit="1" customWidth="1"/>
    <col min="6908" max="6908" width="14.73046875" style="21" bestFit="1" customWidth="1"/>
    <col min="6909" max="6909" width="14.3984375" style="21" bestFit="1" customWidth="1"/>
    <col min="6910" max="6910" width="12.1328125" style="21" bestFit="1" customWidth="1"/>
    <col min="6911" max="6911" width="12.3984375" style="21" bestFit="1" customWidth="1"/>
    <col min="6912" max="6913" width="13.86328125" style="21" bestFit="1" customWidth="1"/>
    <col min="6914" max="6914" width="14.86328125" style="21" bestFit="1" customWidth="1"/>
    <col min="6915" max="6915" width="12.1328125" style="21" bestFit="1" customWidth="1"/>
    <col min="6916" max="6916" width="12.3984375" style="21" bestFit="1" customWidth="1"/>
    <col min="6917" max="6918" width="13.86328125" style="21" bestFit="1" customWidth="1"/>
    <col min="6919" max="6919" width="14.86328125" style="21" bestFit="1" customWidth="1"/>
    <col min="6920" max="7158" width="9.06640625" style="21"/>
    <col min="7159" max="7159" width="15.3984375" style="21" bestFit="1" customWidth="1"/>
    <col min="7160" max="7160" width="11.1328125" style="21" bestFit="1" customWidth="1"/>
    <col min="7161" max="7161" width="14.59765625" style="21" bestFit="1" customWidth="1"/>
    <col min="7162" max="7162" width="17.3984375" style="21" bestFit="1" customWidth="1"/>
    <col min="7163" max="7163" width="17.59765625" style="21" bestFit="1" customWidth="1"/>
    <col min="7164" max="7164" width="14.73046875" style="21" bestFit="1" customWidth="1"/>
    <col min="7165" max="7165" width="14.3984375" style="21" bestFit="1" customWidth="1"/>
    <col min="7166" max="7166" width="12.1328125" style="21" bestFit="1" customWidth="1"/>
    <col min="7167" max="7167" width="12.3984375" style="21" bestFit="1" customWidth="1"/>
    <col min="7168" max="7169" width="13.86328125" style="21" bestFit="1" customWidth="1"/>
    <col min="7170" max="7170" width="14.86328125" style="21" bestFit="1" customWidth="1"/>
    <col min="7171" max="7171" width="12.1328125" style="21" bestFit="1" customWidth="1"/>
    <col min="7172" max="7172" width="12.3984375" style="21" bestFit="1" customWidth="1"/>
    <col min="7173" max="7174" width="13.86328125" style="21" bestFit="1" customWidth="1"/>
    <col min="7175" max="7175" width="14.86328125" style="21" bestFit="1" customWidth="1"/>
    <col min="7176" max="7414" width="9.06640625" style="21"/>
    <col min="7415" max="7415" width="15.3984375" style="21" bestFit="1" customWidth="1"/>
    <col min="7416" max="7416" width="11.1328125" style="21" bestFit="1" customWidth="1"/>
    <col min="7417" max="7417" width="14.59765625" style="21" bestFit="1" customWidth="1"/>
    <col min="7418" max="7418" width="17.3984375" style="21" bestFit="1" customWidth="1"/>
    <col min="7419" max="7419" width="17.59765625" style="21" bestFit="1" customWidth="1"/>
    <col min="7420" max="7420" width="14.73046875" style="21" bestFit="1" customWidth="1"/>
    <col min="7421" max="7421" width="14.3984375" style="21" bestFit="1" customWidth="1"/>
    <col min="7422" max="7422" width="12.1328125" style="21" bestFit="1" customWidth="1"/>
    <col min="7423" max="7423" width="12.3984375" style="21" bestFit="1" customWidth="1"/>
    <col min="7424" max="7425" width="13.86328125" style="21" bestFit="1" customWidth="1"/>
    <col min="7426" max="7426" width="14.86328125" style="21" bestFit="1" customWidth="1"/>
    <col min="7427" max="7427" width="12.1328125" style="21" bestFit="1" customWidth="1"/>
    <col min="7428" max="7428" width="12.3984375" style="21" bestFit="1" customWidth="1"/>
    <col min="7429" max="7430" width="13.86328125" style="21" bestFit="1" customWidth="1"/>
    <col min="7431" max="7431" width="14.86328125" style="21" bestFit="1" customWidth="1"/>
    <col min="7432" max="7670" width="9.06640625" style="21"/>
    <col min="7671" max="7671" width="15.3984375" style="21" bestFit="1" customWidth="1"/>
    <col min="7672" max="7672" width="11.1328125" style="21" bestFit="1" customWidth="1"/>
    <col min="7673" max="7673" width="14.59765625" style="21" bestFit="1" customWidth="1"/>
    <col min="7674" max="7674" width="17.3984375" style="21" bestFit="1" customWidth="1"/>
    <col min="7675" max="7675" width="17.59765625" style="21" bestFit="1" customWidth="1"/>
    <col min="7676" max="7676" width="14.73046875" style="21" bestFit="1" customWidth="1"/>
    <col min="7677" max="7677" width="14.3984375" style="21" bestFit="1" customWidth="1"/>
    <col min="7678" max="7678" width="12.1328125" style="21" bestFit="1" customWidth="1"/>
    <col min="7679" max="7679" width="12.3984375" style="21" bestFit="1" customWidth="1"/>
    <col min="7680" max="7681" width="13.86328125" style="21" bestFit="1" customWidth="1"/>
    <col min="7682" max="7682" width="14.86328125" style="21" bestFit="1" customWidth="1"/>
    <col min="7683" max="7683" width="12.1328125" style="21" bestFit="1" customWidth="1"/>
    <col min="7684" max="7684" width="12.3984375" style="21" bestFit="1" customWidth="1"/>
    <col min="7685" max="7686" width="13.86328125" style="21" bestFit="1" customWidth="1"/>
    <col min="7687" max="7687" width="14.86328125" style="21" bestFit="1" customWidth="1"/>
    <col min="7688" max="7926" width="9.06640625" style="21"/>
    <col min="7927" max="7927" width="15.3984375" style="21" bestFit="1" customWidth="1"/>
    <col min="7928" max="7928" width="11.1328125" style="21" bestFit="1" customWidth="1"/>
    <col min="7929" max="7929" width="14.59765625" style="21" bestFit="1" customWidth="1"/>
    <col min="7930" max="7930" width="17.3984375" style="21" bestFit="1" customWidth="1"/>
    <col min="7931" max="7931" width="17.59765625" style="21" bestFit="1" customWidth="1"/>
    <col min="7932" max="7932" width="14.73046875" style="21" bestFit="1" customWidth="1"/>
    <col min="7933" max="7933" width="14.3984375" style="21" bestFit="1" customWidth="1"/>
    <col min="7934" max="7934" width="12.1328125" style="21" bestFit="1" customWidth="1"/>
    <col min="7935" max="7935" width="12.3984375" style="21" bestFit="1" customWidth="1"/>
    <col min="7936" max="7937" width="13.86328125" style="21" bestFit="1" customWidth="1"/>
    <col min="7938" max="7938" width="14.86328125" style="21" bestFit="1" customWidth="1"/>
    <col min="7939" max="7939" width="12.1328125" style="21" bestFit="1" customWidth="1"/>
    <col min="7940" max="7940" width="12.3984375" style="21" bestFit="1" customWidth="1"/>
    <col min="7941" max="7942" width="13.86328125" style="21" bestFit="1" customWidth="1"/>
    <col min="7943" max="7943" width="14.86328125" style="21" bestFit="1" customWidth="1"/>
    <col min="7944" max="8182" width="9.06640625" style="21"/>
    <col min="8183" max="8183" width="15.3984375" style="21" bestFit="1" customWidth="1"/>
    <col min="8184" max="8184" width="11.1328125" style="21" bestFit="1" customWidth="1"/>
    <col min="8185" max="8185" width="14.59765625" style="21" bestFit="1" customWidth="1"/>
    <col min="8186" max="8186" width="17.3984375" style="21" bestFit="1" customWidth="1"/>
    <col min="8187" max="8187" width="17.59765625" style="21" bestFit="1" customWidth="1"/>
    <col min="8188" max="8188" width="14.73046875" style="21" bestFit="1" customWidth="1"/>
    <col min="8189" max="8189" width="14.3984375" style="21" bestFit="1" customWidth="1"/>
    <col min="8190" max="8190" width="12.1328125" style="21" bestFit="1" customWidth="1"/>
    <col min="8191" max="8191" width="12.3984375" style="21" bestFit="1" customWidth="1"/>
    <col min="8192" max="8193" width="13.86328125" style="21" bestFit="1" customWidth="1"/>
    <col min="8194" max="8194" width="14.86328125" style="21" bestFit="1" customWidth="1"/>
    <col min="8195" max="8195" width="12.1328125" style="21" bestFit="1" customWidth="1"/>
    <col min="8196" max="8196" width="12.3984375" style="21" bestFit="1" customWidth="1"/>
    <col min="8197" max="8198" width="13.86328125" style="21" bestFit="1" customWidth="1"/>
    <col min="8199" max="8199" width="14.86328125" style="21" bestFit="1" customWidth="1"/>
    <col min="8200" max="8438" width="9.06640625" style="21"/>
    <col min="8439" max="8439" width="15.3984375" style="21" bestFit="1" customWidth="1"/>
    <col min="8440" max="8440" width="11.1328125" style="21" bestFit="1" customWidth="1"/>
    <col min="8441" max="8441" width="14.59765625" style="21" bestFit="1" customWidth="1"/>
    <col min="8442" max="8442" width="17.3984375" style="21" bestFit="1" customWidth="1"/>
    <col min="8443" max="8443" width="17.59765625" style="21" bestFit="1" customWidth="1"/>
    <col min="8444" max="8444" width="14.73046875" style="21" bestFit="1" customWidth="1"/>
    <col min="8445" max="8445" width="14.3984375" style="21" bestFit="1" customWidth="1"/>
    <col min="8446" max="8446" width="12.1328125" style="21" bestFit="1" customWidth="1"/>
    <col min="8447" max="8447" width="12.3984375" style="21" bestFit="1" customWidth="1"/>
    <col min="8448" max="8449" width="13.86328125" style="21" bestFit="1" customWidth="1"/>
    <col min="8450" max="8450" width="14.86328125" style="21" bestFit="1" customWidth="1"/>
    <col min="8451" max="8451" width="12.1328125" style="21" bestFit="1" customWidth="1"/>
    <col min="8452" max="8452" width="12.3984375" style="21" bestFit="1" customWidth="1"/>
    <col min="8453" max="8454" width="13.86328125" style="21" bestFit="1" customWidth="1"/>
    <col min="8455" max="8455" width="14.86328125" style="21" bestFit="1" customWidth="1"/>
    <col min="8456" max="8694" width="9.06640625" style="21"/>
    <col min="8695" max="8695" width="15.3984375" style="21" bestFit="1" customWidth="1"/>
    <col min="8696" max="8696" width="11.1328125" style="21" bestFit="1" customWidth="1"/>
    <col min="8697" max="8697" width="14.59765625" style="21" bestFit="1" customWidth="1"/>
    <col min="8698" max="8698" width="17.3984375" style="21" bestFit="1" customWidth="1"/>
    <col min="8699" max="8699" width="17.59765625" style="21" bestFit="1" customWidth="1"/>
    <col min="8700" max="8700" width="14.73046875" style="21" bestFit="1" customWidth="1"/>
    <col min="8701" max="8701" width="14.3984375" style="21" bestFit="1" customWidth="1"/>
    <col min="8702" max="8702" width="12.1328125" style="21" bestFit="1" customWidth="1"/>
    <col min="8703" max="8703" width="12.3984375" style="21" bestFit="1" customWidth="1"/>
    <col min="8704" max="8705" width="13.86328125" style="21" bestFit="1" customWidth="1"/>
    <col min="8706" max="8706" width="14.86328125" style="21" bestFit="1" customWidth="1"/>
    <col min="8707" max="8707" width="12.1328125" style="21" bestFit="1" customWidth="1"/>
    <col min="8708" max="8708" width="12.3984375" style="21" bestFit="1" customWidth="1"/>
    <col min="8709" max="8710" width="13.86328125" style="21" bestFit="1" customWidth="1"/>
    <col min="8711" max="8711" width="14.86328125" style="21" bestFit="1" customWidth="1"/>
    <col min="8712" max="8950" width="9.06640625" style="21"/>
    <col min="8951" max="8951" width="15.3984375" style="21" bestFit="1" customWidth="1"/>
    <col min="8952" max="8952" width="11.1328125" style="21" bestFit="1" customWidth="1"/>
    <col min="8953" max="8953" width="14.59765625" style="21" bestFit="1" customWidth="1"/>
    <col min="8954" max="8954" width="17.3984375" style="21" bestFit="1" customWidth="1"/>
    <col min="8955" max="8955" width="17.59765625" style="21" bestFit="1" customWidth="1"/>
    <col min="8956" max="8956" width="14.73046875" style="21" bestFit="1" customWidth="1"/>
    <col min="8957" max="8957" width="14.3984375" style="21" bestFit="1" customWidth="1"/>
    <col min="8958" max="8958" width="12.1328125" style="21" bestFit="1" customWidth="1"/>
    <col min="8959" max="8959" width="12.3984375" style="21" bestFit="1" customWidth="1"/>
    <col min="8960" max="8961" width="13.86328125" style="21" bestFit="1" customWidth="1"/>
    <col min="8962" max="8962" width="14.86328125" style="21" bestFit="1" customWidth="1"/>
    <col min="8963" max="8963" width="12.1328125" style="21" bestFit="1" customWidth="1"/>
    <col min="8964" max="8964" width="12.3984375" style="21" bestFit="1" customWidth="1"/>
    <col min="8965" max="8966" width="13.86328125" style="21" bestFit="1" customWidth="1"/>
    <col min="8967" max="8967" width="14.86328125" style="21" bestFit="1" customWidth="1"/>
    <col min="8968" max="9206" width="9.06640625" style="21"/>
    <col min="9207" max="9207" width="15.3984375" style="21" bestFit="1" customWidth="1"/>
    <col min="9208" max="9208" width="11.1328125" style="21" bestFit="1" customWidth="1"/>
    <col min="9209" max="9209" width="14.59765625" style="21" bestFit="1" customWidth="1"/>
    <col min="9210" max="9210" width="17.3984375" style="21" bestFit="1" customWidth="1"/>
    <col min="9211" max="9211" width="17.59765625" style="21" bestFit="1" customWidth="1"/>
    <col min="9212" max="9212" width="14.73046875" style="21" bestFit="1" customWidth="1"/>
    <col min="9213" max="9213" width="14.3984375" style="21" bestFit="1" customWidth="1"/>
    <col min="9214" max="9214" width="12.1328125" style="21" bestFit="1" customWidth="1"/>
    <col min="9215" max="9215" width="12.3984375" style="21" bestFit="1" customWidth="1"/>
    <col min="9216" max="9217" width="13.86328125" style="21" bestFit="1" customWidth="1"/>
    <col min="9218" max="9218" width="14.86328125" style="21" bestFit="1" customWidth="1"/>
    <col min="9219" max="9219" width="12.1328125" style="21" bestFit="1" customWidth="1"/>
    <col min="9220" max="9220" width="12.3984375" style="21" bestFit="1" customWidth="1"/>
    <col min="9221" max="9222" width="13.86328125" style="21" bestFit="1" customWidth="1"/>
    <col min="9223" max="9223" width="14.86328125" style="21" bestFit="1" customWidth="1"/>
    <col min="9224" max="9462" width="9.06640625" style="21"/>
    <col min="9463" max="9463" width="15.3984375" style="21" bestFit="1" customWidth="1"/>
    <col min="9464" max="9464" width="11.1328125" style="21" bestFit="1" customWidth="1"/>
    <col min="9465" max="9465" width="14.59765625" style="21" bestFit="1" customWidth="1"/>
    <col min="9466" max="9466" width="17.3984375" style="21" bestFit="1" customWidth="1"/>
    <col min="9467" max="9467" width="17.59765625" style="21" bestFit="1" customWidth="1"/>
    <col min="9468" max="9468" width="14.73046875" style="21" bestFit="1" customWidth="1"/>
    <col min="9469" max="9469" width="14.3984375" style="21" bestFit="1" customWidth="1"/>
    <col min="9470" max="9470" width="12.1328125" style="21" bestFit="1" customWidth="1"/>
    <col min="9471" max="9471" width="12.3984375" style="21" bestFit="1" customWidth="1"/>
    <col min="9472" max="9473" width="13.86328125" style="21" bestFit="1" customWidth="1"/>
    <col min="9474" max="9474" width="14.86328125" style="21" bestFit="1" customWidth="1"/>
    <col min="9475" max="9475" width="12.1328125" style="21" bestFit="1" customWidth="1"/>
    <col min="9476" max="9476" width="12.3984375" style="21" bestFit="1" customWidth="1"/>
    <col min="9477" max="9478" width="13.86328125" style="21" bestFit="1" customWidth="1"/>
    <col min="9479" max="9479" width="14.86328125" style="21" bestFit="1" customWidth="1"/>
    <col min="9480" max="9718" width="9.06640625" style="21"/>
    <col min="9719" max="9719" width="15.3984375" style="21" bestFit="1" customWidth="1"/>
    <col min="9720" max="9720" width="11.1328125" style="21" bestFit="1" customWidth="1"/>
    <col min="9721" max="9721" width="14.59765625" style="21" bestFit="1" customWidth="1"/>
    <col min="9722" max="9722" width="17.3984375" style="21" bestFit="1" customWidth="1"/>
    <col min="9723" max="9723" width="17.59765625" style="21" bestFit="1" customWidth="1"/>
    <col min="9724" max="9724" width="14.73046875" style="21" bestFit="1" customWidth="1"/>
    <col min="9725" max="9725" width="14.3984375" style="21" bestFit="1" customWidth="1"/>
    <col min="9726" max="9726" width="12.1328125" style="21" bestFit="1" customWidth="1"/>
    <col min="9727" max="9727" width="12.3984375" style="21" bestFit="1" customWidth="1"/>
    <col min="9728" max="9729" width="13.86328125" style="21" bestFit="1" customWidth="1"/>
    <col min="9730" max="9730" width="14.86328125" style="21" bestFit="1" customWidth="1"/>
    <col min="9731" max="9731" width="12.1328125" style="21" bestFit="1" customWidth="1"/>
    <col min="9732" max="9732" width="12.3984375" style="21" bestFit="1" customWidth="1"/>
    <col min="9733" max="9734" width="13.86328125" style="21" bestFit="1" customWidth="1"/>
    <col min="9735" max="9735" width="14.86328125" style="21" bestFit="1" customWidth="1"/>
    <col min="9736" max="9974" width="9.06640625" style="21"/>
    <col min="9975" max="9975" width="15.3984375" style="21" bestFit="1" customWidth="1"/>
    <col min="9976" max="9976" width="11.1328125" style="21" bestFit="1" customWidth="1"/>
    <col min="9977" max="9977" width="14.59765625" style="21" bestFit="1" customWidth="1"/>
    <col min="9978" max="9978" width="17.3984375" style="21" bestFit="1" customWidth="1"/>
    <col min="9979" max="9979" width="17.59765625" style="21" bestFit="1" customWidth="1"/>
    <col min="9980" max="9980" width="14.73046875" style="21" bestFit="1" customWidth="1"/>
    <col min="9981" max="9981" width="14.3984375" style="21" bestFit="1" customWidth="1"/>
    <col min="9982" max="9982" width="12.1328125" style="21" bestFit="1" customWidth="1"/>
    <col min="9983" max="9983" width="12.3984375" style="21" bestFit="1" customWidth="1"/>
    <col min="9984" max="9985" width="13.86328125" style="21" bestFit="1" customWidth="1"/>
    <col min="9986" max="9986" width="14.86328125" style="21" bestFit="1" customWidth="1"/>
    <col min="9987" max="9987" width="12.1328125" style="21" bestFit="1" customWidth="1"/>
    <col min="9988" max="9988" width="12.3984375" style="21" bestFit="1" customWidth="1"/>
    <col min="9989" max="9990" width="13.86328125" style="21" bestFit="1" customWidth="1"/>
    <col min="9991" max="9991" width="14.86328125" style="21" bestFit="1" customWidth="1"/>
    <col min="9992" max="10230" width="9.06640625" style="21"/>
    <col min="10231" max="10231" width="15.3984375" style="21" bestFit="1" customWidth="1"/>
    <col min="10232" max="10232" width="11.1328125" style="21" bestFit="1" customWidth="1"/>
    <col min="10233" max="10233" width="14.59765625" style="21" bestFit="1" customWidth="1"/>
    <col min="10234" max="10234" width="17.3984375" style="21" bestFit="1" customWidth="1"/>
    <col min="10235" max="10235" width="17.59765625" style="21" bestFit="1" customWidth="1"/>
    <col min="10236" max="10236" width="14.73046875" style="21" bestFit="1" customWidth="1"/>
    <col min="10237" max="10237" width="14.3984375" style="21" bestFit="1" customWidth="1"/>
    <col min="10238" max="10238" width="12.1328125" style="21" bestFit="1" customWidth="1"/>
    <col min="10239" max="10239" width="12.3984375" style="21" bestFit="1" customWidth="1"/>
    <col min="10240" max="10241" width="13.86328125" style="21" bestFit="1" customWidth="1"/>
    <col min="10242" max="10242" width="14.86328125" style="21" bestFit="1" customWidth="1"/>
    <col min="10243" max="10243" width="12.1328125" style="21" bestFit="1" customWidth="1"/>
    <col min="10244" max="10244" width="12.3984375" style="21" bestFit="1" customWidth="1"/>
    <col min="10245" max="10246" width="13.86328125" style="21" bestFit="1" customWidth="1"/>
    <col min="10247" max="10247" width="14.86328125" style="21" bestFit="1" customWidth="1"/>
    <col min="10248" max="10486" width="9.06640625" style="21"/>
    <col min="10487" max="10487" width="15.3984375" style="21" bestFit="1" customWidth="1"/>
    <col min="10488" max="10488" width="11.1328125" style="21" bestFit="1" customWidth="1"/>
    <col min="10489" max="10489" width="14.59765625" style="21" bestFit="1" customWidth="1"/>
    <col min="10490" max="10490" width="17.3984375" style="21" bestFit="1" customWidth="1"/>
    <col min="10491" max="10491" width="17.59765625" style="21" bestFit="1" customWidth="1"/>
    <col min="10492" max="10492" width="14.73046875" style="21" bestFit="1" customWidth="1"/>
    <col min="10493" max="10493" width="14.3984375" style="21" bestFit="1" customWidth="1"/>
    <col min="10494" max="10494" width="12.1328125" style="21" bestFit="1" customWidth="1"/>
    <col min="10495" max="10495" width="12.3984375" style="21" bestFit="1" customWidth="1"/>
    <col min="10496" max="10497" width="13.86328125" style="21" bestFit="1" customWidth="1"/>
    <col min="10498" max="10498" width="14.86328125" style="21" bestFit="1" customWidth="1"/>
    <col min="10499" max="10499" width="12.1328125" style="21" bestFit="1" customWidth="1"/>
    <col min="10500" max="10500" width="12.3984375" style="21" bestFit="1" customWidth="1"/>
    <col min="10501" max="10502" width="13.86328125" style="21" bestFit="1" customWidth="1"/>
    <col min="10503" max="10503" width="14.86328125" style="21" bestFit="1" customWidth="1"/>
    <col min="10504" max="10742" width="9.06640625" style="21"/>
    <col min="10743" max="10743" width="15.3984375" style="21" bestFit="1" customWidth="1"/>
    <col min="10744" max="10744" width="11.1328125" style="21" bestFit="1" customWidth="1"/>
    <col min="10745" max="10745" width="14.59765625" style="21" bestFit="1" customWidth="1"/>
    <col min="10746" max="10746" width="17.3984375" style="21" bestFit="1" customWidth="1"/>
    <col min="10747" max="10747" width="17.59765625" style="21" bestFit="1" customWidth="1"/>
    <col min="10748" max="10748" width="14.73046875" style="21" bestFit="1" customWidth="1"/>
    <col min="10749" max="10749" width="14.3984375" style="21" bestFit="1" customWidth="1"/>
    <col min="10750" max="10750" width="12.1328125" style="21" bestFit="1" customWidth="1"/>
    <col min="10751" max="10751" width="12.3984375" style="21" bestFit="1" customWidth="1"/>
    <col min="10752" max="10753" width="13.86328125" style="21" bestFit="1" customWidth="1"/>
    <col min="10754" max="10754" width="14.86328125" style="21" bestFit="1" customWidth="1"/>
    <col min="10755" max="10755" width="12.1328125" style="21" bestFit="1" customWidth="1"/>
    <col min="10756" max="10756" width="12.3984375" style="21" bestFit="1" customWidth="1"/>
    <col min="10757" max="10758" width="13.86328125" style="21" bestFit="1" customWidth="1"/>
    <col min="10759" max="10759" width="14.86328125" style="21" bestFit="1" customWidth="1"/>
    <col min="10760" max="10998" width="9.06640625" style="21"/>
    <col min="10999" max="10999" width="15.3984375" style="21" bestFit="1" customWidth="1"/>
    <col min="11000" max="11000" width="11.1328125" style="21" bestFit="1" customWidth="1"/>
    <col min="11001" max="11001" width="14.59765625" style="21" bestFit="1" customWidth="1"/>
    <col min="11002" max="11002" width="17.3984375" style="21" bestFit="1" customWidth="1"/>
    <col min="11003" max="11003" width="17.59765625" style="21" bestFit="1" customWidth="1"/>
    <col min="11004" max="11004" width="14.73046875" style="21" bestFit="1" customWidth="1"/>
    <col min="11005" max="11005" width="14.3984375" style="21" bestFit="1" customWidth="1"/>
    <col min="11006" max="11006" width="12.1328125" style="21" bestFit="1" customWidth="1"/>
    <col min="11007" max="11007" width="12.3984375" style="21" bestFit="1" customWidth="1"/>
    <col min="11008" max="11009" width="13.86328125" style="21" bestFit="1" customWidth="1"/>
    <col min="11010" max="11010" width="14.86328125" style="21" bestFit="1" customWidth="1"/>
    <col min="11011" max="11011" width="12.1328125" style="21" bestFit="1" customWidth="1"/>
    <col min="11012" max="11012" width="12.3984375" style="21" bestFit="1" customWidth="1"/>
    <col min="11013" max="11014" width="13.86328125" style="21" bestFit="1" customWidth="1"/>
    <col min="11015" max="11015" width="14.86328125" style="21" bestFit="1" customWidth="1"/>
    <col min="11016" max="11254" width="9.06640625" style="21"/>
    <col min="11255" max="11255" width="15.3984375" style="21" bestFit="1" customWidth="1"/>
    <col min="11256" max="11256" width="11.1328125" style="21" bestFit="1" customWidth="1"/>
    <col min="11257" max="11257" width="14.59765625" style="21" bestFit="1" customWidth="1"/>
    <col min="11258" max="11258" width="17.3984375" style="21" bestFit="1" customWidth="1"/>
    <col min="11259" max="11259" width="17.59765625" style="21" bestFit="1" customWidth="1"/>
    <col min="11260" max="11260" width="14.73046875" style="21" bestFit="1" customWidth="1"/>
    <col min="11261" max="11261" width="14.3984375" style="21" bestFit="1" customWidth="1"/>
    <col min="11262" max="11262" width="12.1328125" style="21" bestFit="1" customWidth="1"/>
    <col min="11263" max="11263" width="12.3984375" style="21" bestFit="1" customWidth="1"/>
    <col min="11264" max="11265" width="13.86328125" style="21" bestFit="1" customWidth="1"/>
    <col min="11266" max="11266" width="14.86328125" style="21" bestFit="1" customWidth="1"/>
    <col min="11267" max="11267" width="12.1328125" style="21" bestFit="1" customWidth="1"/>
    <col min="11268" max="11268" width="12.3984375" style="21" bestFit="1" customWidth="1"/>
    <col min="11269" max="11270" width="13.86328125" style="21" bestFit="1" customWidth="1"/>
    <col min="11271" max="11271" width="14.86328125" style="21" bestFit="1" customWidth="1"/>
    <col min="11272" max="11510" width="9.06640625" style="21"/>
    <col min="11511" max="11511" width="15.3984375" style="21" bestFit="1" customWidth="1"/>
    <col min="11512" max="11512" width="11.1328125" style="21" bestFit="1" customWidth="1"/>
    <col min="11513" max="11513" width="14.59765625" style="21" bestFit="1" customWidth="1"/>
    <col min="11514" max="11514" width="17.3984375" style="21" bestFit="1" customWidth="1"/>
    <col min="11515" max="11515" width="17.59765625" style="21" bestFit="1" customWidth="1"/>
    <col min="11516" max="11516" width="14.73046875" style="21" bestFit="1" customWidth="1"/>
    <col min="11517" max="11517" width="14.3984375" style="21" bestFit="1" customWidth="1"/>
    <col min="11518" max="11518" width="12.1328125" style="21" bestFit="1" customWidth="1"/>
    <col min="11519" max="11519" width="12.3984375" style="21" bestFit="1" customWidth="1"/>
    <col min="11520" max="11521" width="13.86328125" style="21" bestFit="1" customWidth="1"/>
    <col min="11522" max="11522" width="14.86328125" style="21" bestFit="1" customWidth="1"/>
    <col min="11523" max="11523" width="12.1328125" style="21" bestFit="1" customWidth="1"/>
    <col min="11524" max="11524" width="12.3984375" style="21" bestFit="1" customWidth="1"/>
    <col min="11525" max="11526" width="13.86328125" style="21" bestFit="1" customWidth="1"/>
    <col min="11527" max="11527" width="14.86328125" style="21" bestFit="1" customWidth="1"/>
    <col min="11528" max="11766" width="9.06640625" style="21"/>
    <col min="11767" max="11767" width="15.3984375" style="21" bestFit="1" customWidth="1"/>
    <col min="11768" max="11768" width="11.1328125" style="21" bestFit="1" customWidth="1"/>
    <col min="11769" max="11769" width="14.59765625" style="21" bestFit="1" customWidth="1"/>
    <col min="11770" max="11770" width="17.3984375" style="21" bestFit="1" customWidth="1"/>
    <col min="11771" max="11771" width="17.59765625" style="21" bestFit="1" customWidth="1"/>
    <col min="11772" max="11772" width="14.73046875" style="21" bestFit="1" customWidth="1"/>
    <col min="11773" max="11773" width="14.3984375" style="21" bestFit="1" customWidth="1"/>
    <col min="11774" max="11774" width="12.1328125" style="21" bestFit="1" customWidth="1"/>
    <col min="11775" max="11775" width="12.3984375" style="21" bestFit="1" customWidth="1"/>
    <col min="11776" max="11777" width="13.86328125" style="21" bestFit="1" customWidth="1"/>
    <col min="11778" max="11778" width="14.86328125" style="21" bestFit="1" customWidth="1"/>
    <col min="11779" max="11779" width="12.1328125" style="21" bestFit="1" customWidth="1"/>
    <col min="11780" max="11780" width="12.3984375" style="21" bestFit="1" customWidth="1"/>
    <col min="11781" max="11782" width="13.86328125" style="21" bestFit="1" customWidth="1"/>
    <col min="11783" max="11783" width="14.86328125" style="21" bestFit="1" customWidth="1"/>
    <col min="11784" max="12022" width="9.06640625" style="21"/>
    <col min="12023" max="12023" width="15.3984375" style="21" bestFit="1" customWidth="1"/>
    <col min="12024" max="12024" width="11.1328125" style="21" bestFit="1" customWidth="1"/>
    <col min="12025" max="12025" width="14.59765625" style="21" bestFit="1" customWidth="1"/>
    <col min="12026" max="12026" width="17.3984375" style="21" bestFit="1" customWidth="1"/>
    <col min="12027" max="12027" width="17.59765625" style="21" bestFit="1" customWidth="1"/>
    <col min="12028" max="12028" width="14.73046875" style="21" bestFit="1" customWidth="1"/>
    <col min="12029" max="12029" width="14.3984375" style="21" bestFit="1" customWidth="1"/>
    <col min="12030" max="12030" width="12.1328125" style="21" bestFit="1" customWidth="1"/>
    <col min="12031" max="12031" width="12.3984375" style="21" bestFit="1" customWidth="1"/>
    <col min="12032" max="12033" width="13.86328125" style="21" bestFit="1" customWidth="1"/>
    <col min="12034" max="12034" width="14.86328125" style="21" bestFit="1" customWidth="1"/>
    <col min="12035" max="12035" width="12.1328125" style="21" bestFit="1" customWidth="1"/>
    <col min="12036" max="12036" width="12.3984375" style="21" bestFit="1" customWidth="1"/>
    <col min="12037" max="12038" width="13.86328125" style="21" bestFit="1" customWidth="1"/>
    <col min="12039" max="12039" width="14.86328125" style="21" bestFit="1" customWidth="1"/>
    <col min="12040" max="12278" width="9.06640625" style="21"/>
    <col min="12279" max="12279" width="15.3984375" style="21" bestFit="1" customWidth="1"/>
    <col min="12280" max="12280" width="11.1328125" style="21" bestFit="1" customWidth="1"/>
    <col min="12281" max="12281" width="14.59765625" style="21" bestFit="1" customWidth="1"/>
    <col min="12282" max="12282" width="17.3984375" style="21" bestFit="1" customWidth="1"/>
    <col min="12283" max="12283" width="17.59765625" style="21" bestFit="1" customWidth="1"/>
    <col min="12284" max="12284" width="14.73046875" style="21" bestFit="1" customWidth="1"/>
    <col min="12285" max="12285" width="14.3984375" style="21" bestFit="1" customWidth="1"/>
    <col min="12286" max="12286" width="12.1328125" style="21" bestFit="1" customWidth="1"/>
    <col min="12287" max="12287" width="12.3984375" style="21" bestFit="1" customWidth="1"/>
    <col min="12288" max="12289" width="13.86328125" style="21" bestFit="1" customWidth="1"/>
    <col min="12290" max="12290" width="14.86328125" style="21" bestFit="1" customWidth="1"/>
    <col min="12291" max="12291" width="12.1328125" style="21" bestFit="1" customWidth="1"/>
    <col min="12292" max="12292" width="12.3984375" style="21" bestFit="1" customWidth="1"/>
    <col min="12293" max="12294" width="13.86328125" style="21" bestFit="1" customWidth="1"/>
    <col min="12295" max="12295" width="14.86328125" style="21" bestFit="1" customWidth="1"/>
    <col min="12296" max="12534" width="9.06640625" style="21"/>
    <col min="12535" max="12535" width="15.3984375" style="21" bestFit="1" customWidth="1"/>
    <col min="12536" max="12536" width="11.1328125" style="21" bestFit="1" customWidth="1"/>
    <col min="12537" max="12537" width="14.59765625" style="21" bestFit="1" customWidth="1"/>
    <col min="12538" max="12538" width="17.3984375" style="21" bestFit="1" customWidth="1"/>
    <col min="12539" max="12539" width="17.59765625" style="21" bestFit="1" customWidth="1"/>
    <col min="12540" max="12540" width="14.73046875" style="21" bestFit="1" customWidth="1"/>
    <col min="12541" max="12541" width="14.3984375" style="21" bestFit="1" customWidth="1"/>
    <col min="12542" max="12542" width="12.1328125" style="21" bestFit="1" customWidth="1"/>
    <col min="12543" max="12543" width="12.3984375" style="21" bestFit="1" customWidth="1"/>
    <col min="12544" max="12545" width="13.86328125" style="21" bestFit="1" customWidth="1"/>
    <col min="12546" max="12546" width="14.86328125" style="21" bestFit="1" customWidth="1"/>
    <col min="12547" max="12547" width="12.1328125" style="21" bestFit="1" customWidth="1"/>
    <col min="12548" max="12548" width="12.3984375" style="21" bestFit="1" customWidth="1"/>
    <col min="12549" max="12550" width="13.86328125" style="21" bestFit="1" customWidth="1"/>
    <col min="12551" max="12551" width="14.86328125" style="21" bestFit="1" customWidth="1"/>
    <col min="12552" max="12790" width="9.06640625" style="21"/>
    <col min="12791" max="12791" width="15.3984375" style="21" bestFit="1" customWidth="1"/>
    <col min="12792" max="12792" width="11.1328125" style="21" bestFit="1" customWidth="1"/>
    <col min="12793" max="12793" width="14.59765625" style="21" bestFit="1" customWidth="1"/>
    <col min="12794" max="12794" width="17.3984375" style="21" bestFit="1" customWidth="1"/>
    <col min="12795" max="12795" width="17.59765625" style="21" bestFit="1" customWidth="1"/>
    <col min="12796" max="12796" width="14.73046875" style="21" bestFit="1" customWidth="1"/>
    <col min="12797" max="12797" width="14.3984375" style="21" bestFit="1" customWidth="1"/>
    <col min="12798" max="12798" width="12.1328125" style="21" bestFit="1" customWidth="1"/>
    <col min="12799" max="12799" width="12.3984375" style="21" bestFit="1" customWidth="1"/>
    <col min="12800" max="12801" width="13.86328125" style="21" bestFit="1" customWidth="1"/>
    <col min="12802" max="12802" width="14.86328125" style="21" bestFit="1" customWidth="1"/>
    <col min="12803" max="12803" width="12.1328125" style="21" bestFit="1" customWidth="1"/>
    <col min="12804" max="12804" width="12.3984375" style="21" bestFit="1" customWidth="1"/>
    <col min="12805" max="12806" width="13.86328125" style="21" bestFit="1" customWidth="1"/>
    <col min="12807" max="12807" width="14.86328125" style="21" bestFit="1" customWidth="1"/>
    <col min="12808" max="13046" width="9.06640625" style="21"/>
    <col min="13047" max="13047" width="15.3984375" style="21" bestFit="1" customWidth="1"/>
    <col min="13048" max="13048" width="11.1328125" style="21" bestFit="1" customWidth="1"/>
    <col min="13049" max="13049" width="14.59765625" style="21" bestFit="1" customWidth="1"/>
    <col min="13050" max="13050" width="17.3984375" style="21" bestFit="1" customWidth="1"/>
    <col min="13051" max="13051" width="17.59765625" style="21" bestFit="1" customWidth="1"/>
    <col min="13052" max="13052" width="14.73046875" style="21" bestFit="1" customWidth="1"/>
    <col min="13053" max="13053" width="14.3984375" style="21" bestFit="1" customWidth="1"/>
    <col min="13054" max="13054" width="12.1328125" style="21" bestFit="1" customWidth="1"/>
    <col min="13055" max="13055" width="12.3984375" style="21" bestFit="1" customWidth="1"/>
    <col min="13056" max="13057" width="13.86328125" style="21" bestFit="1" customWidth="1"/>
    <col min="13058" max="13058" width="14.86328125" style="21" bestFit="1" customWidth="1"/>
    <col min="13059" max="13059" width="12.1328125" style="21" bestFit="1" customWidth="1"/>
    <col min="13060" max="13060" width="12.3984375" style="21" bestFit="1" customWidth="1"/>
    <col min="13061" max="13062" width="13.86328125" style="21" bestFit="1" customWidth="1"/>
    <col min="13063" max="13063" width="14.86328125" style="21" bestFit="1" customWidth="1"/>
    <col min="13064" max="13302" width="9.06640625" style="21"/>
    <col min="13303" max="13303" width="15.3984375" style="21" bestFit="1" customWidth="1"/>
    <col min="13304" max="13304" width="11.1328125" style="21" bestFit="1" customWidth="1"/>
    <col min="13305" max="13305" width="14.59765625" style="21" bestFit="1" customWidth="1"/>
    <col min="13306" max="13306" width="17.3984375" style="21" bestFit="1" customWidth="1"/>
    <col min="13307" max="13307" width="17.59765625" style="21" bestFit="1" customWidth="1"/>
    <col min="13308" max="13308" width="14.73046875" style="21" bestFit="1" customWidth="1"/>
    <col min="13309" max="13309" width="14.3984375" style="21" bestFit="1" customWidth="1"/>
    <col min="13310" max="13310" width="12.1328125" style="21" bestFit="1" customWidth="1"/>
    <col min="13311" max="13311" width="12.3984375" style="21" bestFit="1" customWidth="1"/>
    <col min="13312" max="13313" width="13.86328125" style="21" bestFit="1" customWidth="1"/>
    <col min="13314" max="13314" width="14.86328125" style="21" bestFit="1" customWidth="1"/>
    <col min="13315" max="13315" width="12.1328125" style="21" bestFit="1" customWidth="1"/>
    <col min="13316" max="13316" width="12.3984375" style="21" bestFit="1" customWidth="1"/>
    <col min="13317" max="13318" width="13.86328125" style="21" bestFit="1" customWidth="1"/>
    <col min="13319" max="13319" width="14.86328125" style="21" bestFit="1" customWidth="1"/>
    <col min="13320" max="13558" width="9.06640625" style="21"/>
    <col min="13559" max="13559" width="15.3984375" style="21" bestFit="1" customWidth="1"/>
    <col min="13560" max="13560" width="11.1328125" style="21" bestFit="1" customWidth="1"/>
    <col min="13561" max="13561" width="14.59765625" style="21" bestFit="1" customWidth="1"/>
    <col min="13562" max="13562" width="17.3984375" style="21" bestFit="1" customWidth="1"/>
    <col min="13563" max="13563" width="17.59765625" style="21" bestFit="1" customWidth="1"/>
    <col min="13564" max="13564" width="14.73046875" style="21" bestFit="1" customWidth="1"/>
    <col min="13565" max="13565" width="14.3984375" style="21" bestFit="1" customWidth="1"/>
    <col min="13566" max="13566" width="12.1328125" style="21" bestFit="1" customWidth="1"/>
    <col min="13567" max="13567" width="12.3984375" style="21" bestFit="1" customWidth="1"/>
    <col min="13568" max="13569" width="13.86328125" style="21" bestFit="1" customWidth="1"/>
    <col min="13570" max="13570" width="14.86328125" style="21" bestFit="1" customWidth="1"/>
    <col min="13571" max="13571" width="12.1328125" style="21" bestFit="1" customWidth="1"/>
    <col min="13572" max="13572" width="12.3984375" style="21" bestFit="1" customWidth="1"/>
    <col min="13573" max="13574" width="13.86328125" style="21" bestFit="1" customWidth="1"/>
    <col min="13575" max="13575" width="14.86328125" style="21" bestFit="1" customWidth="1"/>
    <col min="13576" max="13814" width="9.06640625" style="21"/>
    <col min="13815" max="13815" width="15.3984375" style="21" bestFit="1" customWidth="1"/>
    <col min="13816" max="13816" width="11.1328125" style="21" bestFit="1" customWidth="1"/>
    <col min="13817" max="13817" width="14.59765625" style="21" bestFit="1" customWidth="1"/>
    <col min="13818" max="13818" width="17.3984375" style="21" bestFit="1" customWidth="1"/>
    <col min="13819" max="13819" width="17.59765625" style="21" bestFit="1" customWidth="1"/>
    <col min="13820" max="13820" width="14.73046875" style="21" bestFit="1" customWidth="1"/>
    <col min="13821" max="13821" width="14.3984375" style="21" bestFit="1" customWidth="1"/>
    <col min="13822" max="13822" width="12.1328125" style="21" bestFit="1" customWidth="1"/>
    <col min="13823" max="13823" width="12.3984375" style="21" bestFit="1" customWidth="1"/>
    <col min="13824" max="13825" width="13.86328125" style="21" bestFit="1" customWidth="1"/>
    <col min="13826" max="13826" width="14.86328125" style="21" bestFit="1" customWidth="1"/>
    <col min="13827" max="13827" width="12.1328125" style="21" bestFit="1" customWidth="1"/>
    <col min="13828" max="13828" width="12.3984375" style="21" bestFit="1" customWidth="1"/>
    <col min="13829" max="13830" width="13.86328125" style="21" bestFit="1" customWidth="1"/>
    <col min="13831" max="13831" width="14.86328125" style="21" bestFit="1" customWidth="1"/>
    <col min="13832" max="14070" width="9.06640625" style="21"/>
    <col min="14071" max="14071" width="15.3984375" style="21" bestFit="1" customWidth="1"/>
    <col min="14072" max="14072" width="11.1328125" style="21" bestFit="1" customWidth="1"/>
    <col min="14073" max="14073" width="14.59765625" style="21" bestFit="1" customWidth="1"/>
    <col min="14074" max="14074" width="17.3984375" style="21" bestFit="1" customWidth="1"/>
    <col min="14075" max="14075" width="17.59765625" style="21" bestFit="1" customWidth="1"/>
    <col min="14076" max="14076" width="14.73046875" style="21" bestFit="1" customWidth="1"/>
    <col min="14077" max="14077" width="14.3984375" style="21" bestFit="1" customWidth="1"/>
    <col min="14078" max="14078" width="12.1328125" style="21" bestFit="1" customWidth="1"/>
    <col min="14079" max="14079" width="12.3984375" style="21" bestFit="1" customWidth="1"/>
    <col min="14080" max="14081" width="13.86328125" style="21" bestFit="1" customWidth="1"/>
    <col min="14082" max="14082" width="14.86328125" style="21" bestFit="1" customWidth="1"/>
    <col min="14083" max="14083" width="12.1328125" style="21" bestFit="1" customWidth="1"/>
    <col min="14084" max="14084" width="12.3984375" style="21" bestFit="1" customWidth="1"/>
    <col min="14085" max="14086" width="13.86328125" style="21" bestFit="1" customWidth="1"/>
    <col min="14087" max="14087" width="14.86328125" style="21" bestFit="1" customWidth="1"/>
    <col min="14088" max="14326" width="9.06640625" style="21"/>
    <col min="14327" max="14327" width="15.3984375" style="21" bestFit="1" customWidth="1"/>
    <col min="14328" max="14328" width="11.1328125" style="21" bestFit="1" customWidth="1"/>
    <col min="14329" max="14329" width="14.59765625" style="21" bestFit="1" customWidth="1"/>
    <col min="14330" max="14330" width="17.3984375" style="21" bestFit="1" customWidth="1"/>
    <col min="14331" max="14331" width="17.59765625" style="21" bestFit="1" customWidth="1"/>
    <col min="14332" max="14332" width="14.73046875" style="21" bestFit="1" customWidth="1"/>
    <col min="14333" max="14333" width="14.3984375" style="21" bestFit="1" customWidth="1"/>
    <col min="14334" max="14334" width="12.1328125" style="21" bestFit="1" customWidth="1"/>
    <col min="14335" max="14335" width="12.3984375" style="21" bestFit="1" customWidth="1"/>
    <col min="14336" max="14337" width="13.86328125" style="21" bestFit="1" customWidth="1"/>
    <col min="14338" max="14338" width="14.86328125" style="21" bestFit="1" customWidth="1"/>
    <col min="14339" max="14339" width="12.1328125" style="21" bestFit="1" customWidth="1"/>
    <col min="14340" max="14340" width="12.3984375" style="21" bestFit="1" customWidth="1"/>
    <col min="14341" max="14342" width="13.86328125" style="21" bestFit="1" customWidth="1"/>
    <col min="14343" max="14343" width="14.86328125" style="21" bestFit="1" customWidth="1"/>
    <col min="14344" max="14582" width="9.06640625" style="21"/>
    <col min="14583" max="14583" width="15.3984375" style="21" bestFit="1" customWidth="1"/>
    <col min="14584" max="14584" width="11.1328125" style="21" bestFit="1" customWidth="1"/>
    <col min="14585" max="14585" width="14.59765625" style="21" bestFit="1" customWidth="1"/>
    <col min="14586" max="14586" width="17.3984375" style="21" bestFit="1" customWidth="1"/>
    <col min="14587" max="14587" width="17.59765625" style="21" bestFit="1" customWidth="1"/>
    <col min="14588" max="14588" width="14.73046875" style="21" bestFit="1" customWidth="1"/>
    <col min="14589" max="14589" width="14.3984375" style="21" bestFit="1" customWidth="1"/>
    <col min="14590" max="14590" width="12.1328125" style="21" bestFit="1" customWidth="1"/>
    <col min="14591" max="14591" width="12.3984375" style="21" bestFit="1" customWidth="1"/>
    <col min="14592" max="14593" width="13.86328125" style="21" bestFit="1" customWidth="1"/>
    <col min="14594" max="14594" width="14.86328125" style="21" bestFit="1" customWidth="1"/>
    <col min="14595" max="14595" width="12.1328125" style="21" bestFit="1" customWidth="1"/>
    <col min="14596" max="14596" width="12.3984375" style="21" bestFit="1" customWidth="1"/>
    <col min="14597" max="14598" width="13.86328125" style="21" bestFit="1" customWidth="1"/>
    <col min="14599" max="14599" width="14.86328125" style="21" bestFit="1" customWidth="1"/>
    <col min="14600" max="14838" width="9.06640625" style="21"/>
    <col min="14839" max="14839" width="15.3984375" style="21" bestFit="1" customWidth="1"/>
    <col min="14840" max="14840" width="11.1328125" style="21" bestFit="1" customWidth="1"/>
    <col min="14841" max="14841" width="14.59765625" style="21" bestFit="1" customWidth="1"/>
    <col min="14842" max="14842" width="17.3984375" style="21" bestFit="1" customWidth="1"/>
    <col min="14843" max="14843" width="17.59765625" style="21" bestFit="1" customWidth="1"/>
    <col min="14844" max="14844" width="14.73046875" style="21" bestFit="1" customWidth="1"/>
    <col min="14845" max="14845" width="14.3984375" style="21" bestFit="1" customWidth="1"/>
    <col min="14846" max="14846" width="12.1328125" style="21" bestFit="1" customWidth="1"/>
    <col min="14847" max="14847" width="12.3984375" style="21" bestFit="1" customWidth="1"/>
    <col min="14848" max="14849" width="13.86328125" style="21" bestFit="1" customWidth="1"/>
    <col min="14850" max="14850" width="14.86328125" style="21" bestFit="1" customWidth="1"/>
    <col min="14851" max="14851" width="12.1328125" style="21" bestFit="1" customWidth="1"/>
    <col min="14852" max="14852" width="12.3984375" style="21" bestFit="1" customWidth="1"/>
    <col min="14853" max="14854" width="13.86328125" style="21" bestFit="1" customWidth="1"/>
    <col min="14855" max="14855" width="14.86328125" style="21" bestFit="1" customWidth="1"/>
    <col min="14856" max="15094" width="9.06640625" style="21"/>
    <col min="15095" max="15095" width="15.3984375" style="21" bestFit="1" customWidth="1"/>
    <col min="15096" max="15096" width="11.1328125" style="21" bestFit="1" customWidth="1"/>
    <col min="15097" max="15097" width="14.59765625" style="21" bestFit="1" customWidth="1"/>
    <col min="15098" max="15098" width="17.3984375" style="21" bestFit="1" customWidth="1"/>
    <col min="15099" max="15099" width="17.59765625" style="21" bestFit="1" customWidth="1"/>
    <col min="15100" max="15100" width="14.73046875" style="21" bestFit="1" customWidth="1"/>
    <col min="15101" max="15101" width="14.3984375" style="21" bestFit="1" customWidth="1"/>
    <col min="15102" max="15102" width="12.1328125" style="21" bestFit="1" customWidth="1"/>
    <col min="15103" max="15103" width="12.3984375" style="21" bestFit="1" customWidth="1"/>
    <col min="15104" max="15105" width="13.86328125" style="21" bestFit="1" customWidth="1"/>
    <col min="15106" max="15106" width="14.86328125" style="21" bestFit="1" customWidth="1"/>
    <col min="15107" max="15107" width="12.1328125" style="21" bestFit="1" customWidth="1"/>
    <col min="15108" max="15108" width="12.3984375" style="21" bestFit="1" customWidth="1"/>
    <col min="15109" max="15110" width="13.86328125" style="21" bestFit="1" customWidth="1"/>
    <col min="15111" max="15111" width="14.86328125" style="21" bestFit="1" customWidth="1"/>
    <col min="15112" max="15350" width="9.06640625" style="21"/>
    <col min="15351" max="15351" width="15.3984375" style="21" bestFit="1" customWidth="1"/>
    <col min="15352" max="15352" width="11.1328125" style="21" bestFit="1" customWidth="1"/>
    <col min="15353" max="15353" width="14.59765625" style="21" bestFit="1" customWidth="1"/>
    <col min="15354" max="15354" width="17.3984375" style="21" bestFit="1" customWidth="1"/>
    <col min="15355" max="15355" width="17.59765625" style="21" bestFit="1" customWidth="1"/>
    <col min="15356" max="15356" width="14.73046875" style="21" bestFit="1" customWidth="1"/>
    <col min="15357" max="15357" width="14.3984375" style="21" bestFit="1" customWidth="1"/>
    <col min="15358" max="15358" width="12.1328125" style="21" bestFit="1" customWidth="1"/>
    <col min="15359" max="15359" width="12.3984375" style="21" bestFit="1" customWidth="1"/>
    <col min="15360" max="15361" width="13.86328125" style="21" bestFit="1" customWidth="1"/>
    <col min="15362" max="15362" width="14.86328125" style="21" bestFit="1" customWidth="1"/>
    <col min="15363" max="15363" width="12.1328125" style="21" bestFit="1" customWidth="1"/>
    <col min="15364" max="15364" width="12.3984375" style="21" bestFit="1" customWidth="1"/>
    <col min="15365" max="15366" width="13.86328125" style="21" bestFit="1" customWidth="1"/>
    <col min="15367" max="15367" width="14.86328125" style="21" bestFit="1" customWidth="1"/>
    <col min="15368" max="15606" width="9.06640625" style="21"/>
    <col min="15607" max="15607" width="15.3984375" style="21" bestFit="1" customWidth="1"/>
    <col min="15608" max="15608" width="11.1328125" style="21" bestFit="1" customWidth="1"/>
    <col min="15609" max="15609" width="14.59765625" style="21" bestFit="1" customWidth="1"/>
    <col min="15610" max="15610" width="17.3984375" style="21" bestFit="1" customWidth="1"/>
    <col min="15611" max="15611" width="17.59765625" style="21" bestFit="1" customWidth="1"/>
    <col min="15612" max="15612" width="14.73046875" style="21" bestFit="1" customWidth="1"/>
    <col min="15613" max="15613" width="14.3984375" style="21" bestFit="1" customWidth="1"/>
    <col min="15614" max="15614" width="12.1328125" style="21" bestFit="1" customWidth="1"/>
    <col min="15615" max="15615" width="12.3984375" style="21" bestFit="1" customWidth="1"/>
    <col min="15616" max="15617" width="13.86328125" style="21" bestFit="1" customWidth="1"/>
    <col min="15618" max="15618" width="14.86328125" style="21" bestFit="1" customWidth="1"/>
    <col min="15619" max="15619" width="12.1328125" style="21" bestFit="1" customWidth="1"/>
    <col min="15620" max="15620" width="12.3984375" style="21" bestFit="1" customWidth="1"/>
    <col min="15621" max="15622" width="13.86328125" style="21" bestFit="1" customWidth="1"/>
    <col min="15623" max="15623" width="14.86328125" style="21" bestFit="1" customWidth="1"/>
    <col min="15624" max="15862" width="9.06640625" style="21"/>
    <col min="15863" max="15863" width="15.3984375" style="21" bestFit="1" customWidth="1"/>
    <col min="15864" max="15864" width="11.1328125" style="21" bestFit="1" customWidth="1"/>
    <col min="15865" max="15865" width="14.59765625" style="21" bestFit="1" customWidth="1"/>
    <col min="15866" max="15866" width="17.3984375" style="21" bestFit="1" customWidth="1"/>
    <col min="15867" max="15867" width="17.59765625" style="21" bestFit="1" customWidth="1"/>
    <col min="15868" max="15868" width="14.73046875" style="21" bestFit="1" customWidth="1"/>
    <col min="15869" max="15869" width="14.3984375" style="21" bestFit="1" customWidth="1"/>
    <col min="15870" max="15870" width="12.1328125" style="21" bestFit="1" customWidth="1"/>
    <col min="15871" max="15871" width="12.3984375" style="21" bestFit="1" customWidth="1"/>
    <col min="15872" max="15873" width="13.86328125" style="21" bestFit="1" customWidth="1"/>
    <col min="15874" max="15874" width="14.86328125" style="21" bestFit="1" customWidth="1"/>
    <col min="15875" max="15875" width="12.1328125" style="21" bestFit="1" customWidth="1"/>
    <col min="15876" max="15876" width="12.3984375" style="21" bestFit="1" customWidth="1"/>
    <col min="15877" max="15878" width="13.86328125" style="21" bestFit="1" customWidth="1"/>
    <col min="15879" max="15879" width="14.86328125" style="21" bestFit="1" customWidth="1"/>
    <col min="15880" max="16118" width="9.06640625" style="21"/>
    <col min="16119" max="16119" width="15.3984375" style="21" bestFit="1" customWidth="1"/>
    <col min="16120" max="16120" width="11.1328125" style="21" bestFit="1" customWidth="1"/>
    <col min="16121" max="16121" width="14.59765625" style="21" bestFit="1" customWidth="1"/>
    <col min="16122" max="16122" width="17.3984375" style="21" bestFit="1" customWidth="1"/>
    <col min="16123" max="16123" width="17.59765625" style="21" bestFit="1" customWidth="1"/>
    <col min="16124" max="16124" width="14.73046875" style="21" bestFit="1" customWidth="1"/>
    <col min="16125" max="16125" width="14.3984375" style="21" bestFit="1" customWidth="1"/>
    <col min="16126" max="16126" width="12.1328125" style="21" bestFit="1" customWidth="1"/>
    <col min="16127" max="16127" width="12.3984375" style="21" bestFit="1" customWidth="1"/>
    <col min="16128" max="16129" width="13.86328125" style="21" bestFit="1" customWidth="1"/>
    <col min="16130" max="16130" width="14.86328125" style="21" bestFit="1" customWidth="1"/>
    <col min="16131" max="16131" width="12.1328125" style="21" bestFit="1" customWidth="1"/>
    <col min="16132" max="16132" width="12.3984375" style="21" bestFit="1" customWidth="1"/>
    <col min="16133" max="16134" width="13.86328125" style="21" bestFit="1" customWidth="1"/>
    <col min="16135" max="16135" width="14.86328125" style="21" bestFit="1" customWidth="1"/>
    <col min="16136" max="16384" width="9.06640625" style="21"/>
  </cols>
  <sheetData>
    <row r="1" spans="1:19">
      <c r="A1" s="68" t="s">
        <v>223</v>
      </c>
      <c r="B1" s="69" t="s">
        <v>224</v>
      </c>
      <c r="C1" s="76" t="s">
        <v>222</v>
      </c>
      <c r="D1" s="100" t="s">
        <v>149</v>
      </c>
      <c r="E1" s="100" t="s">
        <v>151</v>
      </c>
      <c r="F1" s="100" t="s">
        <v>150</v>
      </c>
      <c r="G1" s="100" t="s">
        <v>152</v>
      </c>
      <c r="H1" s="100" t="s">
        <v>164</v>
      </c>
      <c r="I1" s="100" t="s">
        <v>163</v>
      </c>
      <c r="J1" s="100" t="s">
        <v>153</v>
      </c>
      <c r="K1" s="100" t="s">
        <v>155</v>
      </c>
      <c r="L1" s="100" t="s">
        <v>156</v>
      </c>
      <c r="M1" s="100" t="s">
        <v>157</v>
      </c>
      <c r="N1" s="100" t="s">
        <v>154</v>
      </c>
      <c r="O1" s="100" t="s">
        <v>158</v>
      </c>
      <c r="P1" s="100" t="s">
        <v>160</v>
      </c>
      <c r="Q1" s="100" t="s">
        <v>161</v>
      </c>
      <c r="R1" s="100" t="s">
        <v>162</v>
      </c>
      <c r="S1" s="100" t="s">
        <v>159</v>
      </c>
    </row>
    <row r="2" spans="1:19">
      <c r="A2" s="75" t="s">
        <v>7</v>
      </c>
      <c r="B2" s="76" t="s">
        <v>8</v>
      </c>
      <c r="C2" s="76">
        <v>5</v>
      </c>
      <c r="D2" s="78">
        <f>IFERROR((($C2*s_DL)/up_res!C2),".")</f>
        <v>819681.34823102516</v>
      </c>
      <c r="E2" s="78">
        <f>IFERROR((($C2*s_DL)/up_res!D2),".")</f>
        <v>70199.110132201225</v>
      </c>
      <c r="F2" s="78">
        <f>IFERROR((($C2*s_DL)/up_res!E2),".")</f>
        <v>14302.941357857228</v>
      </c>
      <c r="G2" s="78">
        <f>IFERROR((($C2*s_DL)/up_res!F2),".")</f>
        <v>7.6307947715377766</v>
      </c>
      <c r="H2" s="78">
        <f>IFERROR((($C2*s_DL)/up_res!G2),".")</f>
        <v>833991.92038365384</v>
      </c>
      <c r="I2" s="78">
        <f>IFERROR((($C2*s_DL)/up_res!H2),".")</f>
        <v>889888.08915799786</v>
      </c>
      <c r="J2" s="78">
        <f>IFERROR((($C2*s_DL)/up_res!I2),".")</f>
        <v>10.293036529680366</v>
      </c>
      <c r="K2" s="78">
        <f>IFERROR((($C2*s_DL)/up_res!J2),".")</f>
        <v>10.293036529680366</v>
      </c>
      <c r="L2" s="78">
        <f>IFERROR((($C2*s_DL)/up_res!K2),".")</f>
        <v>10.293036529680366</v>
      </c>
      <c r="M2" s="78">
        <f>IFERROR((($C2*s_DL)/up_res!L2),".")</f>
        <v>10.293036529680366</v>
      </c>
      <c r="N2" s="78">
        <f>IFERROR((($C2*s_DL)/up_res!M2),".")</f>
        <v>10.293036529680366</v>
      </c>
      <c r="O2" s="78">
        <f>IFERROR((($C2*s_DL)/up_res!N2),".")</f>
        <v>8.279489567568266</v>
      </c>
      <c r="P2" s="78">
        <f>IFERROR((($C2*s_DL)/up_res!O2),".")</f>
        <v>8.1896647733600645</v>
      </c>
      <c r="Q2" s="78">
        <f>IFERROR((($C2*s_DL)/up_res!P2),".")</f>
        <v>8.0386761893611247</v>
      </c>
      <c r="R2" s="78">
        <f>IFERROR((($C2*s_DL)/up_res!Q2),".")</f>
        <v>8.0591042019393573</v>
      </c>
      <c r="S2" s="78">
        <f>IFERROR((($C2*s_DL)/up_res!R2),".")</f>
        <v>8.6243465025478141</v>
      </c>
    </row>
    <row r="3" spans="1:19">
      <c r="A3" s="82" t="s">
        <v>9</v>
      </c>
      <c r="B3" s="76" t="s">
        <v>10</v>
      </c>
      <c r="C3" s="76">
        <v>5</v>
      </c>
      <c r="D3" s="78">
        <f>IFERROR((($C3*s_DL)/up_res!C3),".")</f>
        <v>819681.34823102516</v>
      </c>
      <c r="E3" s="78">
        <f>IFERROR((($C3*s_DL)/up_res!D3),".")</f>
        <v>70199.110132201225</v>
      </c>
      <c r="F3" s="78">
        <f>IFERROR((($C3*s_DL)/up_res!E3),".")</f>
        <v>14302.941357857228</v>
      </c>
      <c r="G3" s="78">
        <f>IFERROR((($C3*s_DL)/up_res!F3),".")</f>
        <v>7.6670074121142271</v>
      </c>
      <c r="H3" s="78">
        <f>IFERROR((($C3*s_DL)/up_res!G3),".")</f>
        <v>833991.95659629442</v>
      </c>
      <c r="I3" s="78">
        <f>IFERROR((($C3*s_DL)/up_res!H3),".")</f>
        <v>889888.12537063845</v>
      </c>
      <c r="J3" s="78">
        <f>IFERROR((($C3*s_DL)/up_res!I3),".")</f>
        <v>10.486415525114154</v>
      </c>
      <c r="K3" s="78">
        <f>IFERROR((($C3*s_DL)/up_res!J3),".")</f>
        <v>10.486415525114154</v>
      </c>
      <c r="L3" s="78">
        <f>IFERROR((($C3*s_DL)/up_res!K3),".")</f>
        <v>10.486415525114154</v>
      </c>
      <c r="M3" s="78">
        <f>IFERROR((($C3*s_DL)/up_res!L3),".")</f>
        <v>10.486415525114154</v>
      </c>
      <c r="N3" s="78">
        <f>IFERROR((($C3*s_DL)/up_res!M3),".")</f>
        <v>10.486415525114154</v>
      </c>
      <c r="O3" s="78">
        <f>IFERROR((($C3*s_DL)/up_res!N3),".")</f>
        <v>8.4143152636303302</v>
      </c>
      <c r="P3" s="78">
        <f>IFERROR((($C3*s_DL)/up_res!O3),".")</f>
        <v>8.1831164861198662</v>
      </c>
      <c r="Q3" s="78">
        <f>IFERROR((($C3*s_DL)/up_res!P3),".")</f>
        <v>7.9153320157204847</v>
      </c>
      <c r="R3" s="78">
        <f>IFERROR((($C3*s_DL)/up_res!Q3),".")</f>
        <v>7.6786958737687394</v>
      </c>
      <c r="S3" s="78">
        <f>IFERROR((($C3*s_DL)/up_res!R3),".")</f>
        <v>8.6652741345250774</v>
      </c>
    </row>
    <row r="4" spans="1:19">
      <c r="A4" s="75" t="s">
        <v>11</v>
      </c>
      <c r="B4" s="76" t="s">
        <v>8</v>
      </c>
      <c r="C4" s="76">
        <v>5</v>
      </c>
      <c r="D4" s="78">
        <f>IFERROR((($C4*s_DL)/up_res!C4),".")</f>
        <v>819681.34823102516</v>
      </c>
      <c r="E4" s="78">
        <f>IFERROR((($C4*s_DL)/up_res!D4),".")</f>
        <v>70199.110132201225</v>
      </c>
      <c r="F4" s="78">
        <f>IFERROR((($C4*s_DL)/up_res!E4),".")</f>
        <v>14302.941357857228</v>
      </c>
      <c r="G4" s="78">
        <f>IFERROR((($C4*s_DL)/up_res!F4),".")</f>
        <v>7.1100388646376294</v>
      </c>
      <c r="H4" s="78">
        <f>IFERROR((($C4*s_DL)/up_res!G4),".")</f>
        <v>833991.39962774701</v>
      </c>
      <c r="I4" s="78">
        <f>IFERROR((($C4*s_DL)/up_res!H4),".")</f>
        <v>889887.56840209104</v>
      </c>
      <c r="J4" s="78">
        <f>IFERROR((($C4*s_DL)/up_res!I4),".")</f>
        <v>8.84269406392694</v>
      </c>
      <c r="K4" s="78">
        <f>IFERROR((($C4*s_DL)/up_res!J4),".")</f>
        <v>8.84269406392694</v>
      </c>
      <c r="L4" s="78">
        <f>IFERROR((($C4*s_DL)/up_res!K4),".")</f>
        <v>8.84269406392694</v>
      </c>
      <c r="M4" s="78">
        <f>IFERROR((($C4*s_DL)/up_res!L4),".")</f>
        <v>8.84269406392694</v>
      </c>
      <c r="N4" s="78">
        <f>IFERROR((($C4*s_DL)/up_res!M4),".")</f>
        <v>8.84269406392694</v>
      </c>
      <c r="O4" s="78">
        <f>IFERROR((($C4*s_DL)/up_res!N4),".")</f>
        <v>7.5342465753424648</v>
      </c>
      <c r="P4" s="78">
        <f>IFERROR((($C4*s_DL)/up_res!O4),".")</f>
        <v>7.9908675799086737</v>
      </c>
      <c r="Q4" s="78">
        <f>IFERROR((($C4*s_DL)/up_res!P4),".")</f>
        <v>8.022577371892444</v>
      </c>
      <c r="R4" s="78">
        <f>IFERROR((($C4*s_DL)/up_res!Q4),".")</f>
        <v>7.8995103384017593</v>
      </c>
      <c r="S4" s="78">
        <f>IFERROR((($C4*s_DL)/up_res!R4),".")</f>
        <v>8.0357866580205908</v>
      </c>
    </row>
    <row r="5" spans="1:19">
      <c r="A5" s="75" t="s">
        <v>12</v>
      </c>
      <c r="B5" s="85" t="s">
        <v>8</v>
      </c>
      <c r="C5" s="76">
        <v>5</v>
      </c>
      <c r="D5" s="78">
        <f>IFERROR((($C5*s_DL)/up_res!C5),".")</f>
        <v>819681.34823102516</v>
      </c>
      <c r="E5" s="78">
        <f>IFERROR((($C5*s_DL)/up_res!D5),".")</f>
        <v>70199.110132201225</v>
      </c>
      <c r="F5" s="78">
        <f>IFERROR((($C5*s_DL)/up_res!E5),".")</f>
        <v>14302.941357857228</v>
      </c>
      <c r="G5" s="78">
        <f>IFERROR((($C5*s_DL)/up_res!F5),".")</f>
        <v>6.999591658973352</v>
      </c>
      <c r="H5" s="78">
        <f>IFERROR((($C5*s_DL)/up_res!G5),".")</f>
        <v>833991.28918054141</v>
      </c>
      <c r="I5" s="78">
        <f>IFERROR((($C5*s_DL)/up_res!H5),".")</f>
        <v>889887.45795488544</v>
      </c>
      <c r="J5" s="78">
        <f>IFERROR((($C5*s_DL)/up_res!I5),".")</f>
        <v>10.512785388127851</v>
      </c>
      <c r="K5" s="78">
        <f>IFERROR((($C5*s_DL)/up_res!J5),".")</f>
        <v>10.512785388127851</v>
      </c>
      <c r="L5" s="78">
        <f>IFERROR((($C5*s_DL)/up_res!K5),".")</f>
        <v>10.512785388127851</v>
      </c>
      <c r="M5" s="78">
        <f>IFERROR((($C5*s_DL)/up_res!L5),".")</f>
        <v>10.512785388127851</v>
      </c>
      <c r="N5" s="78">
        <f>IFERROR((($C5*s_DL)/up_res!M5),".")</f>
        <v>10.512785388127851</v>
      </c>
      <c r="O5" s="78">
        <f>IFERROR((($C5*s_DL)/up_res!N5),".")</f>
        <v>7.910958904109588</v>
      </c>
      <c r="P5" s="78">
        <f>IFERROR((($C5*s_DL)/up_res!O5),".")</f>
        <v>7.910958904109588</v>
      </c>
      <c r="Q5" s="78">
        <f>IFERROR((($C5*s_DL)/up_res!P5),".")</f>
        <v>7.910958904109588</v>
      </c>
      <c r="R5" s="78">
        <f>IFERROR((($C5*s_DL)/up_res!Q5),".")</f>
        <v>7.910958904109588</v>
      </c>
      <c r="S5" s="78">
        <f>IFERROR((($C5*s_DL)/up_res!R5),".")</f>
        <v>7.910958904109588</v>
      </c>
    </row>
    <row r="6" spans="1:19">
      <c r="A6" s="75" t="s">
        <v>13</v>
      </c>
      <c r="B6" s="76" t="s">
        <v>8</v>
      </c>
      <c r="C6" s="76">
        <v>5</v>
      </c>
      <c r="D6" s="78">
        <f>IFERROR((($C6*s_DL)/up_res!C6),".")</f>
        <v>819681.34823102516</v>
      </c>
      <c r="E6" s="78">
        <f>IFERROR((($C6*s_DL)/up_res!D6),".")</f>
        <v>70199.110132201225</v>
      </c>
      <c r="F6" s="78">
        <f>IFERROR((($C6*s_DL)/up_res!E6),".")</f>
        <v>14302.941357857228</v>
      </c>
      <c r="G6" s="78">
        <f>IFERROR((($C6*s_DL)/up_res!F6),".")</f>
        <v>6.8935372398979951</v>
      </c>
      <c r="H6" s="78">
        <f>IFERROR((($C6*s_DL)/up_res!G6),".")</f>
        <v>833991.18312612223</v>
      </c>
      <c r="I6" s="78">
        <f>IFERROR((($C6*s_DL)/up_res!H6),".")</f>
        <v>889887.35190046637</v>
      </c>
      <c r="J6" s="78">
        <f>IFERROR((($C6*s_DL)/up_res!I6),".")</f>
        <v>8.6581050228310499</v>
      </c>
      <c r="K6" s="78">
        <f>IFERROR((($C6*s_DL)/up_res!J6),".")</f>
        <v>8.6581050228310499</v>
      </c>
      <c r="L6" s="78">
        <f>IFERROR((($C6*s_DL)/up_res!K6),".")</f>
        <v>8.6581050228310499</v>
      </c>
      <c r="M6" s="78">
        <f>IFERROR((($C6*s_DL)/up_res!L6),".")</f>
        <v>8.6581050228310499</v>
      </c>
      <c r="N6" s="78">
        <f>IFERROR((($C6*s_DL)/up_res!M6),".")</f>
        <v>8.6581050228310499</v>
      </c>
      <c r="O6" s="78">
        <f>IFERROR((($C6*s_DL)/up_res!N6),".")</f>
        <v>8.0445165141907502</v>
      </c>
      <c r="P6" s="78">
        <f>IFERROR((($C6*s_DL)/up_res!O6),".")</f>
        <v>8.2174993284985227</v>
      </c>
      <c r="Q6" s="78">
        <f>IFERROR((($C6*s_DL)/up_res!P6),".")</f>
        <v>8.0650096502377231</v>
      </c>
      <c r="R6" s="78">
        <f>IFERROR((($C6*s_DL)/up_res!Q6),".")</f>
        <v>8.3980455457638978</v>
      </c>
      <c r="S6" s="78">
        <f>IFERROR((($C6*s_DL)/up_res!R6),".")</f>
        <v>7.791095890410956</v>
      </c>
    </row>
    <row r="7" spans="1:19">
      <c r="A7" s="75" t="s">
        <v>14</v>
      </c>
      <c r="B7" s="85" t="s">
        <v>8</v>
      </c>
      <c r="C7" s="76">
        <v>5</v>
      </c>
      <c r="D7" s="78">
        <f>IFERROR((($C7*s_DL)/up_res!C7),".")</f>
        <v>819681.34823102516</v>
      </c>
      <c r="E7" s="78">
        <f>IFERROR((($C7*s_DL)/up_res!D7),".")</f>
        <v>70199.110132201225</v>
      </c>
      <c r="F7" s="78">
        <f>IFERROR((($C7*s_DL)/up_res!E7),".")</f>
        <v>14302.941357857228</v>
      </c>
      <c r="G7" s="78">
        <f>IFERROR((($C7*s_DL)/up_res!F7),".")</f>
        <v>7.0771756703326147</v>
      </c>
      <c r="H7" s="78">
        <f>IFERROR((($C7*s_DL)/up_res!G7),".")</f>
        <v>833991.36676455277</v>
      </c>
      <c r="I7" s="78">
        <f>IFERROR((($C7*s_DL)/up_res!H7),".")</f>
        <v>889887.53553889669</v>
      </c>
      <c r="J7" s="78">
        <f>IFERROR((($C7*s_DL)/up_res!I7),".")</f>
        <v>9.4228310502283108</v>
      </c>
      <c r="K7" s="78">
        <f>IFERROR((($C7*s_DL)/up_res!J7),".")</f>
        <v>9.4228310502283108</v>
      </c>
      <c r="L7" s="78">
        <f>IFERROR((($C7*s_DL)/up_res!K7),".")</f>
        <v>9.4228310502283108</v>
      </c>
      <c r="M7" s="78">
        <f>IFERROR((($C7*s_DL)/up_res!L7),".")</f>
        <v>9.4228310502283108</v>
      </c>
      <c r="N7" s="78">
        <f>IFERROR((($C7*s_DL)/up_res!M7),".")</f>
        <v>9.4228310502283108</v>
      </c>
      <c r="O7" s="78">
        <f>IFERROR((($C7*s_DL)/up_res!N7),".")</f>
        <v>7.6216692676723925</v>
      </c>
      <c r="P7" s="78">
        <f>IFERROR((($C7*s_DL)/up_res!O7),".")</f>
        <v>7.9847676809927099</v>
      </c>
      <c r="Q7" s="78">
        <f>IFERROR((($C7*s_DL)/up_res!P7),".")</f>
        <v>8.1740976645435222</v>
      </c>
      <c r="R7" s="78">
        <f>IFERROR((($C7*s_DL)/up_res!Q7),".")</f>
        <v>7.6850442527763718</v>
      </c>
      <c r="S7" s="78">
        <f>IFERROR((($C7*s_DL)/up_res!R7),".")</f>
        <v>7.9986445799864478</v>
      </c>
    </row>
    <row r="8" spans="1:19">
      <c r="A8" s="75" t="s">
        <v>15</v>
      </c>
      <c r="B8" s="76" t="s">
        <v>8</v>
      </c>
      <c r="C8" s="76">
        <v>5</v>
      </c>
      <c r="D8" s="78">
        <f>IFERROR((($C8*s_DL)/up_res!C8),".")</f>
        <v>819681.34823102516</v>
      </c>
      <c r="E8" s="78">
        <f>IFERROR((($C8*s_DL)/up_res!D8),".")</f>
        <v>70199.110132201225</v>
      </c>
      <c r="F8" s="78">
        <f>IFERROR((($C8*s_DL)/up_res!E8),".")</f>
        <v>14302.941357857228</v>
      </c>
      <c r="G8" s="78">
        <f>IFERROR((($C8*s_DL)/up_res!F8),".")</f>
        <v>6.8977457485914648</v>
      </c>
      <c r="H8" s="78">
        <f>IFERROR((($C8*s_DL)/up_res!G8),".")</f>
        <v>833991.18733463099</v>
      </c>
      <c r="I8" s="78">
        <f>IFERROR((($C8*s_DL)/up_res!H8),".")</f>
        <v>889887.3561089749</v>
      </c>
      <c r="J8" s="78">
        <f>IFERROR((($C8*s_DL)/up_res!I8),".")</f>
        <v>8.8690639269406386</v>
      </c>
      <c r="K8" s="78">
        <f>IFERROR((($C8*s_DL)/up_res!J8),".")</f>
        <v>8.8690639269406386</v>
      </c>
      <c r="L8" s="78">
        <f>IFERROR((($C8*s_DL)/up_res!K8),".")</f>
        <v>8.8690639269406386</v>
      </c>
      <c r="M8" s="78">
        <f>IFERROR((($C8*s_DL)/up_res!L8),".")</f>
        <v>8.8690639269406386</v>
      </c>
      <c r="N8" s="78">
        <f>IFERROR((($C8*s_DL)/up_res!M8),".")</f>
        <v>8.8690639269406386</v>
      </c>
      <c r="O8" s="78">
        <f>IFERROR((($C8*s_DL)/up_res!N8),".")</f>
        <v>8.5536652427947146</v>
      </c>
      <c r="P8" s="78">
        <f>IFERROR((($C8*s_DL)/up_res!O8),".")</f>
        <v>8.2541856925418564</v>
      </c>
      <c r="Q8" s="78">
        <f>IFERROR((($C8*s_DL)/up_res!P8),".")</f>
        <v>8.2458143074581418</v>
      </c>
      <c r="R8" s="78">
        <f>IFERROR((($C8*s_DL)/up_res!Q8),".")</f>
        <v>7.8490578172229695</v>
      </c>
      <c r="S8" s="78">
        <f>IFERROR((($C8*s_DL)/up_res!R8),".")</f>
        <v>7.7958523592085234</v>
      </c>
    </row>
    <row r="9" spans="1:19">
      <c r="A9" s="75" t="s">
        <v>16</v>
      </c>
      <c r="B9" s="85" t="s">
        <v>8</v>
      </c>
      <c r="C9" s="76">
        <v>5</v>
      </c>
      <c r="D9" s="78">
        <f>IFERROR((($C9*s_DL)/up_res!C9),".")</f>
        <v>819681.34823102516</v>
      </c>
      <c r="E9" s="78">
        <f>IFERROR((($C9*s_DL)/up_res!D9),".")</f>
        <v>70199.110132201225</v>
      </c>
      <c r="F9" s="78">
        <f>IFERROR((($C9*s_DL)/up_res!E9),".")</f>
        <v>14302.941357857228</v>
      </c>
      <c r="G9" s="78">
        <f>IFERROR((($C9*s_DL)/up_res!F9),".")</f>
        <v>6.7340244957602673</v>
      </c>
      <c r="H9" s="78">
        <f>IFERROR((($C9*s_DL)/up_res!G9),".")</f>
        <v>833991.02361337806</v>
      </c>
      <c r="I9" s="78">
        <f>IFERROR((($C9*s_DL)/up_res!H9),".")</f>
        <v>889887.19238772208</v>
      </c>
      <c r="J9" s="78">
        <f>IFERROR((($C9*s_DL)/up_res!I9),".")</f>
        <v>8.3065068493150704</v>
      </c>
      <c r="K9" s="78">
        <f>IFERROR((($C9*s_DL)/up_res!J9),".")</f>
        <v>8.3065068493150704</v>
      </c>
      <c r="L9" s="78">
        <f>IFERROR((($C9*s_DL)/up_res!K9),".")</f>
        <v>8.3065068493150704</v>
      </c>
      <c r="M9" s="78">
        <f>IFERROR((($C9*s_DL)/up_res!L9),".")</f>
        <v>8.3065068493150704</v>
      </c>
      <c r="N9" s="78">
        <f>IFERROR((($C9*s_DL)/up_res!M9),".")</f>
        <v>8.3065068493150704</v>
      </c>
      <c r="O9" s="78">
        <f>IFERROR((($C9*s_DL)/up_res!N9),".")</f>
        <v>8.2833287276459675</v>
      </c>
      <c r="P9" s="78">
        <f>IFERROR((($C9*s_DL)/up_res!O9),".")</f>
        <v>8.2149105961677922</v>
      </c>
      <c r="Q9" s="78">
        <f>IFERROR((($C9*s_DL)/up_res!P9),".")</f>
        <v>8.3023759770915522</v>
      </c>
      <c r="R9" s="78">
        <f>IFERROR((($C9*s_DL)/up_res!Q9),".")</f>
        <v>8.2405821917808204</v>
      </c>
      <c r="S9" s="78">
        <f>IFERROR((($C9*s_DL)/up_res!R9),".")</f>
        <v>7.6108141218398462</v>
      </c>
    </row>
    <row r="10" spans="1:19">
      <c r="A10" s="82" t="s">
        <v>17</v>
      </c>
      <c r="B10" s="76" t="s">
        <v>10</v>
      </c>
      <c r="C10" s="76">
        <v>5</v>
      </c>
      <c r="D10" s="78">
        <f>IFERROR((($C10*s_DL)/up_res!C10),".")</f>
        <v>819681.34823102516</v>
      </c>
      <c r="E10" s="78">
        <f>IFERROR((($C10*s_DL)/up_res!D10),".")</f>
        <v>70199.110132201225</v>
      </c>
      <c r="F10" s="78">
        <f>IFERROR((($C10*s_DL)/up_res!E10),".")</f>
        <v>14302.941357857228</v>
      </c>
      <c r="G10" s="78">
        <f>IFERROR((($C10*s_DL)/up_res!F10),".")</f>
        <v>7.0401369503102149</v>
      </c>
      <c r="H10" s="78">
        <f>IFERROR((($C10*s_DL)/up_res!G10),".")</f>
        <v>833991.32972583268</v>
      </c>
      <c r="I10" s="78">
        <f>IFERROR((($C10*s_DL)/up_res!H10),".")</f>
        <v>889887.49850017659</v>
      </c>
      <c r="J10" s="78">
        <f>IFERROR((($C10*s_DL)/up_res!I10),".")</f>
        <v>9.4228310502283108</v>
      </c>
      <c r="K10" s="78">
        <f>IFERROR((($C10*s_DL)/up_res!J10),".")</f>
        <v>9.4228310502283108</v>
      </c>
      <c r="L10" s="78">
        <f>IFERROR((($C10*s_DL)/up_res!K10),".")</f>
        <v>9.4228310502283108</v>
      </c>
      <c r="M10" s="78">
        <f>IFERROR((($C10*s_DL)/up_res!L10),".")</f>
        <v>9.4228310502283108</v>
      </c>
      <c r="N10" s="78">
        <f>IFERROR((($C10*s_DL)/up_res!M10),".")</f>
        <v>9.4228310502283108</v>
      </c>
      <c r="O10" s="78">
        <f>IFERROR((($C10*s_DL)/up_res!N10),".")</f>
        <v>7.5036195567435122</v>
      </c>
      <c r="P10" s="78">
        <f>IFERROR((($C10*s_DL)/up_res!O10),".")</f>
        <v>8.0256104824300216</v>
      </c>
      <c r="Q10" s="78">
        <f>IFERROR((($C10*s_DL)/up_res!P10),".")</f>
        <v>8.1568243735850476</v>
      </c>
      <c r="R10" s="78">
        <f>IFERROR((($C10*s_DL)/up_res!Q10),".")</f>
        <v>7.6796443162701289</v>
      </c>
      <c r="S10" s="78">
        <f>IFERROR((($C10*s_DL)/up_res!R10),".")</f>
        <v>7.9567833106104855</v>
      </c>
    </row>
    <row r="11" spans="1:19">
      <c r="A11" s="75" t="s">
        <v>18</v>
      </c>
      <c r="B11" s="76" t="s">
        <v>8</v>
      </c>
      <c r="C11" s="76">
        <v>5</v>
      </c>
      <c r="D11" s="78">
        <f>IFERROR((($C11*s_DL)/up_res!C11),".")</f>
        <v>819681.34823102516</v>
      </c>
      <c r="E11" s="78">
        <f>IFERROR((($C11*s_DL)/up_res!D11),".")</f>
        <v>70199.110132201225</v>
      </c>
      <c r="F11" s="78">
        <f>IFERROR((($C11*s_DL)/up_res!E11),".")</f>
        <v>14302.941357857228</v>
      </c>
      <c r="G11" s="78">
        <f>IFERROR((($C11*s_DL)/up_res!F11),".")</f>
        <v>7.2137498578791366</v>
      </c>
      <c r="H11" s="78">
        <f>IFERROR((($C11*s_DL)/up_res!G11),".")</f>
        <v>833991.50333874021</v>
      </c>
      <c r="I11" s="78">
        <f>IFERROR((($C11*s_DL)/up_res!H11),".")</f>
        <v>889887.67211308423</v>
      </c>
      <c r="J11" s="78">
        <f>IFERROR((($C11*s_DL)/up_res!I11),".")</f>
        <v>9.3525114155251128</v>
      </c>
      <c r="K11" s="78">
        <f>IFERROR((($C11*s_DL)/up_res!J11),".")</f>
        <v>9.3525114155251128</v>
      </c>
      <c r="L11" s="78">
        <f>IFERROR((($C11*s_DL)/up_res!K11),".")</f>
        <v>9.3525114155251128</v>
      </c>
      <c r="M11" s="78">
        <f>IFERROR((($C11*s_DL)/up_res!L11),".")</f>
        <v>9.3525114155251128</v>
      </c>
      <c r="N11" s="78">
        <f>IFERROR((($C11*s_DL)/up_res!M11),".")</f>
        <v>9.3525114155251128</v>
      </c>
      <c r="O11" s="78">
        <f>IFERROR((($C11*s_DL)/up_res!N11),".")</f>
        <v>7.2387859253290365</v>
      </c>
      <c r="P11" s="78">
        <f>IFERROR((($C11*s_DL)/up_res!O11),".")</f>
        <v>7.8285530821917808</v>
      </c>
      <c r="Q11" s="78">
        <f>IFERROR((($C11*s_DL)/up_res!P11),".")</f>
        <v>7.9856447906407633</v>
      </c>
      <c r="R11" s="78">
        <f>IFERROR((($C11*s_DL)/up_res!Q11),".")</f>
        <v>7.7385243931747167</v>
      </c>
      <c r="S11" s="78">
        <f>IFERROR((($C11*s_DL)/up_res!R11),".")</f>
        <v>8.1530011250082737</v>
      </c>
    </row>
    <row r="12" spans="1:19">
      <c r="A12" s="75" t="s">
        <v>19</v>
      </c>
      <c r="B12" s="85" t="s">
        <v>8</v>
      </c>
      <c r="C12" s="76">
        <v>5</v>
      </c>
      <c r="D12" s="78">
        <f>IFERROR((($C12*s_DL)/up_res!C12),".")</f>
        <v>819681.34823102516</v>
      </c>
      <c r="E12" s="78">
        <f>IFERROR((($C12*s_DL)/up_res!D12),".")</f>
        <v>70199.110132201225</v>
      </c>
      <c r="F12" s="78">
        <f>IFERROR((($C12*s_DL)/up_res!E12),".")</f>
        <v>14302.941357857228</v>
      </c>
      <c r="G12" s="78">
        <f>IFERROR((($C12*s_DL)/up_res!F12),".")</f>
        <v>7.0139057523454849</v>
      </c>
      <c r="H12" s="78">
        <f>IFERROR((($C12*s_DL)/up_res!G12),".")</f>
        <v>833991.30349463469</v>
      </c>
      <c r="I12" s="78">
        <f>IFERROR((($C12*s_DL)/up_res!H12),".")</f>
        <v>889887.4722689786</v>
      </c>
      <c r="J12" s="78" t="str">
        <f>IFERROR((($C12*s_DL)/up_res!I12),".")</f>
        <v>.</v>
      </c>
      <c r="K12" s="78" t="str">
        <f>IFERROR((($C12*s_DL)/up_res!J12),".")</f>
        <v>.</v>
      </c>
      <c r="L12" s="78" t="str">
        <f>IFERROR((($C12*s_DL)/up_res!K12),".")</f>
        <v>.</v>
      </c>
      <c r="M12" s="78" t="str">
        <f>IFERROR((($C12*s_DL)/up_res!L12),".")</f>
        <v>.</v>
      </c>
      <c r="N12" s="78" t="str">
        <f>IFERROR((($C12*s_DL)/up_res!M12),".")</f>
        <v>.</v>
      </c>
      <c r="O12" s="78">
        <f>IFERROR((($C12*s_DL)/up_res!N12),".")</f>
        <v>7.8561143323554079</v>
      </c>
      <c r="P12" s="78">
        <f>IFERROR((($C12*s_DL)/up_res!O12),".")</f>
        <v>8.1091637568269288</v>
      </c>
      <c r="Q12" s="78">
        <f>IFERROR((($C12*s_DL)/up_res!P12),".")</f>
        <v>8.1610795560010434</v>
      </c>
      <c r="R12" s="78">
        <f>IFERROR((($C12*s_DL)/up_res!Q12),".")</f>
        <v>7.7708291972735122</v>
      </c>
      <c r="S12" s="78">
        <f>IFERROR((($C12*s_DL)/up_res!R12),".")</f>
        <v>7.9271367341793439</v>
      </c>
    </row>
    <row r="13" spans="1:19">
      <c r="A13" s="75" t="s">
        <v>20</v>
      </c>
      <c r="B13" s="76" t="s">
        <v>8</v>
      </c>
      <c r="C13" s="76">
        <v>5</v>
      </c>
      <c r="D13" s="78">
        <f>IFERROR((($C13*s_DL)/up_res!C13),".")</f>
        <v>819681.34823102516</v>
      </c>
      <c r="E13" s="78">
        <f>IFERROR((($C13*s_DL)/up_res!D13),".")</f>
        <v>70199.110132201225</v>
      </c>
      <c r="F13" s="78">
        <f>IFERROR((($C13*s_DL)/up_res!E13),".")</f>
        <v>14302.941357857228</v>
      </c>
      <c r="G13" s="78">
        <f>IFERROR((($C13*s_DL)/up_res!F13),".")</f>
        <v>7.6971454669122812</v>
      </c>
      <c r="H13" s="78">
        <f>IFERROR((($C13*s_DL)/up_res!G13),".")</f>
        <v>833991.98673434928</v>
      </c>
      <c r="I13" s="78">
        <f>IFERROR((($C13*s_DL)/up_res!H13),".")</f>
        <v>889888.15550869331</v>
      </c>
      <c r="J13" s="78">
        <f>IFERROR((($C13*s_DL)/up_res!I13),".")</f>
        <v>10.460045662100455</v>
      </c>
      <c r="K13" s="78">
        <f>IFERROR((($C13*s_DL)/up_res!J13),".")</f>
        <v>10.460045662100455</v>
      </c>
      <c r="L13" s="78">
        <f>IFERROR((($C13*s_DL)/up_res!K13),".")</f>
        <v>10.460045662100455</v>
      </c>
      <c r="M13" s="78">
        <f>IFERROR((($C13*s_DL)/up_res!L13),".")</f>
        <v>10.460045662100455</v>
      </c>
      <c r="N13" s="78">
        <f>IFERROR((($C13*s_DL)/up_res!M13),".")</f>
        <v>10.460045662100455</v>
      </c>
      <c r="O13" s="78">
        <f>IFERROR((($C13*s_DL)/up_res!N13),".")</f>
        <v>8.6616338366163301</v>
      </c>
      <c r="P13" s="78">
        <f>IFERROR((($C13*s_DL)/up_res!O13),".")</f>
        <v>8.3691586515107339</v>
      </c>
      <c r="Q13" s="78">
        <f>IFERROR((($C13*s_DL)/up_res!P13),".")</f>
        <v>8.2175852182223679</v>
      </c>
      <c r="R13" s="78">
        <f>IFERROR((($C13*s_DL)/up_res!Q13),".")</f>
        <v>8.2381620501679613</v>
      </c>
      <c r="S13" s="78">
        <f>IFERROR((($C13*s_DL)/up_res!R13),".")</f>
        <v>8.6993362519418191</v>
      </c>
    </row>
    <row r="14" spans="1:19">
      <c r="A14" s="75" t="s">
        <v>21</v>
      </c>
      <c r="B14" s="76" t="s">
        <v>8</v>
      </c>
      <c r="C14" s="76">
        <v>5</v>
      </c>
      <c r="D14" s="78">
        <f>IFERROR((($C14*s_DL)/up_res!C14),".")</f>
        <v>819681.34823102516</v>
      </c>
      <c r="E14" s="78">
        <f>IFERROR((($C14*s_DL)/up_res!D14),".")</f>
        <v>70199.110132201225</v>
      </c>
      <c r="F14" s="78">
        <f>IFERROR((($C14*s_DL)/up_res!E14),".")</f>
        <v>14302.941357857228</v>
      </c>
      <c r="G14" s="78">
        <f>IFERROR((($C14*s_DL)/up_res!F14),".")</f>
        <v>7.2487680610727256</v>
      </c>
      <c r="H14" s="78">
        <f>IFERROR((($C14*s_DL)/up_res!G14),".")</f>
        <v>833991.53835694341</v>
      </c>
      <c r="I14" s="78">
        <f>IFERROR((($C14*s_DL)/up_res!H14),".")</f>
        <v>889887.70713128743</v>
      </c>
      <c r="J14" s="78">
        <f>IFERROR((($C14*s_DL)/up_res!I14),".")</f>
        <v>9.5898401826484001</v>
      </c>
      <c r="K14" s="78">
        <f>IFERROR((($C14*s_DL)/up_res!J14),".")</f>
        <v>9.5898401826484001</v>
      </c>
      <c r="L14" s="78">
        <f>IFERROR((($C14*s_DL)/up_res!K14),".")</f>
        <v>9.5898401826484001</v>
      </c>
      <c r="M14" s="78">
        <f>IFERROR((($C14*s_DL)/up_res!L14),".")</f>
        <v>9.5898401826484001</v>
      </c>
      <c r="N14" s="78">
        <f>IFERROR((($C14*s_DL)/up_res!M14),".")</f>
        <v>9.5898401826484001</v>
      </c>
      <c r="O14" s="78">
        <f>IFERROR((($C14*s_DL)/up_res!N14),".")</f>
        <v>8.1053521250439093</v>
      </c>
      <c r="P14" s="78">
        <f>IFERROR((($C14*s_DL)/up_res!O14),".")</f>
        <v>8.149909119120446</v>
      </c>
      <c r="Q14" s="78">
        <f>IFERROR((($C14*s_DL)/up_res!P14),".")</f>
        <v>8.1784792535239177</v>
      </c>
      <c r="R14" s="78">
        <f>IFERROR((($C14*s_DL)/up_res!Q14),".")</f>
        <v>7.8195433789954327</v>
      </c>
      <c r="S14" s="78">
        <f>IFERROR((($C14*s_DL)/up_res!R14),".")</f>
        <v>8.1925788003723863</v>
      </c>
    </row>
    <row r="15" spans="1:19">
      <c r="A15" s="75" t="s">
        <v>22</v>
      </c>
      <c r="B15" s="76" t="s">
        <v>8</v>
      </c>
      <c r="C15" s="76">
        <v>5</v>
      </c>
      <c r="D15" s="78">
        <f>IFERROR((($C15*s_DL)/up_res!C15),".")</f>
        <v>819681.34823102516</v>
      </c>
      <c r="E15" s="78">
        <f>IFERROR((($C15*s_DL)/up_res!D15),".")</f>
        <v>70199.110132201225</v>
      </c>
      <c r="F15" s="78">
        <f>IFERROR((($C15*s_DL)/up_res!E15),".")</f>
        <v>14302.941357857228</v>
      </c>
      <c r="G15" s="78">
        <f>IFERROR((($C15*s_DL)/up_res!F15),".")</f>
        <v>6.999591658973352</v>
      </c>
      <c r="H15" s="78">
        <f>IFERROR((($C15*s_DL)/up_res!G15),".")</f>
        <v>833991.28918054141</v>
      </c>
      <c r="I15" s="78">
        <f>IFERROR((($C15*s_DL)/up_res!H15),".")</f>
        <v>889887.45795488544</v>
      </c>
      <c r="J15" s="78">
        <f>IFERROR((($C15*s_DL)/up_res!I15),".")</f>
        <v>9.4228310502283108</v>
      </c>
      <c r="K15" s="78">
        <f>IFERROR((($C15*s_DL)/up_res!J15),".")</f>
        <v>9.4228310502283108</v>
      </c>
      <c r="L15" s="78">
        <f>IFERROR((($C15*s_DL)/up_res!K15),".")</f>
        <v>9.4228310502283108</v>
      </c>
      <c r="M15" s="78">
        <f>IFERROR((($C15*s_DL)/up_res!L15),".")</f>
        <v>9.4228310502283108</v>
      </c>
      <c r="N15" s="78">
        <f>IFERROR((($C15*s_DL)/up_res!M15),".")</f>
        <v>9.4228310502283108</v>
      </c>
      <c r="O15" s="78">
        <f>IFERROR((($C15*s_DL)/up_res!N15),".")</f>
        <v>7.910958904109588</v>
      </c>
      <c r="P15" s="78">
        <f>IFERROR((($C15*s_DL)/up_res!O15),".")</f>
        <v>7.910958904109588</v>
      </c>
      <c r="Q15" s="78">
        <f>IFERROR((($C15*s_DL)/up_res!P15),".")</f>
        <v>7.910958904109588</v>
      </c>
      <c r="R15" s="78">
        <f>IFERROR((($C15*s_DL)/up_res!Q15),".")</f>
        <v>7.910958904109588</v>
      </c>
      <c r="S15" s="78">
        <f>IFERROR((($C15*s_DL)/up_res!R15),".")</f>
        <v>7.910958904109588</v>
      </c>
    </row>
    <row r="16" spans="1:19">
      <c r="A16" s="82" t="s">
        <v>23</v>
      </c>
      <c r="B16" s="85" t="s">
        <v>8</v>
      </c>
      <c r="C16" s="76">
        <v>5</v>
      </c>
      <c r="D16" s="78">
        <f>IFERROR((($C16*s_DL)/up_res!C16),".")</f>
        <v>819681.34823102516</v>
      </c>
      <c r="E16" s="78">
        <f>IFERROR((($C16*s_DL)/up_res!D16),".")</f>
        <v>70199.110132201225</v>
      </c>
      <c r="F16" s="78">
        <f>IFERROR((($C16*s_DL)/up_res!E16),".")</f>
        <v>14302.941357857228</v>
      </c>
      <c r="G16" s="78">
        <f>IFERROR((($C16*s_DL)/up_res!F16),".")</f>
        <v>7.7773240655259466</v>
      </c>
      <c r="H16" s="78">
        <f>IFERROR((($C16*s_DL)/up_res!G16),".")</f>
        <v>833992.06691294792</v>
      </c>
      <c r="I16" s="78">
        <f>IFERROR((($C16*s_DL)/up_res!H16),".")</f>
        <v>889888.23568729183</v>
      </c>
      <c r="J16" s="78">
        <f>IFERROR((($C16*s_DL)/up_res!I16),".")</f>
        <v>10.539155251141551</v>
      </c>
      <c r="K16" s="78">
        <f>IFERROR((($C16*s_DL)/up_res!J16),".")</f>
        <v>10.539155251141551</v>
      </c>
      <c r="L16" s="78">
        <f>IFERROR((($C16*s_DL)/up_res!K16),".")</f>
        <v>10.539155251141551</v>
      </c>
      <c r="M16" s="78">
        <f>IFERROR((($C16*s_DL)/up_res!L16),".")</f>
        <v>10.539155251141551</v>
      </c>
      <c r="N16" s="78">
        <f>IFERROR((($C16*s_DL)/up_res!M16),".")</f>
        <v>10.539155251141551</v>
      </c>
      <c r="O16" s="78">
        <f>IFERROR((($C16*s_DL)/up_res!N16),".")</f>
        <v>8.3190639269406361</v>
      </c>
      <c r="P16" s="78">
        <f>IFERROR((($C16*s_DL)/up_res!O16),".")</f>
        <v>8.5636782856367795</v>
      </c>
      <c r="Q16" s="78">
        <f>IFERROR((($C16*s_DL)/up_res!P16),".")</f>
        <v>8.3445174626681435</v>
      </c>
      <c r="R16" s="78">
        <f>IFERROR((($C16*s_DL)/up_res!Q16),".")</f>
        <v>8.3016235413495654</v>
      </c>
      <c r="S16" s="78">
        <f>IFERROR((($C16*s_DL)/up_res!R16),".")</f>
        <v>8.7899543378995428</v>
      </c>
    </row>
    <row r="17" spans="1:19">
      <c r="A17" s="75" t="s">
        <v>24</v>
      </c>
      <c r="B17" s="85" t="s">
        <v>8</v>
      </c>
      <c r="C17" s="76">
        <v>5</v>
      </c>
      <c r="D17" s="78">
        <f>IFERROR((($C17*s_DL)/up_res!C17),".")</f>
        <v>819681.34823102516</v>
      </c>
      <c r="E17" s="78">
        <f>IFERROR((($C17*s_DL)/up_res!D17),".")</f>
        <v>70199.110132201225</v>
      </c>
      <c r="F17" s="78">
        <f>IFERROR((($C17*s_DL)/up_res!E17),".")</f>
        <v>14302.941357857228</v>
      </c>
      <c r="G17" s="78">
        <f>IFERROR((($C17*s_DL)/up_res!F17),".")</f>
        <v>7.0126995085219912</v>
      </c>
      <c r="H17" s="78">
        <f>IFERROR((($C17*s_DL)/up_res!G17),".")</f>
        <v>833991.30228839093</v>
      </c>
      <c r="I17" s="78">
        <f>IFERROR((($C17*s_DL)/up_res!H17),".")</f>
        <v>889887.47106273496</v>
      </c>
      <c r="J17" s="78">
        <f>IFERROR((($C17*s_DL)/up_res!I17),".")</f>
        <v>9.1239726027397268</v>
      </c>
      <c r="K17" s="78">
        <f>IFERROR((($C17*s_DL)/up_res!J17),".")</f>
        <v>9.1239726027397268</v>
      </c>
      <c r="L17" s="78">
        <f>IFERROR((($C17*s_DL)/up_res!K17),".")</f>
        <v>9.1239726027397268</v>
      </c>
      <c r="M17" s="78">
        <f>IFERROR((($C17*s_DL)/up_res!L17),".")</f>
        <v>9.1239726027397268</v>
      </c>
      <c r="N17" s="78">
        <f>IFERROR((($C17*s_DL)/up_res!M17),".")</f>
        <v>9.1239726027397268</v>
      </c>
      <c r="O17" s="78">
        <f>IFERROR((($C17*s_DL)/up_res!N17),".")</f>
        <v>8.1251678753693284</v>
      </c>
      <c r="P17" s="78">
        <f>IFERROR((($C17*s_DL)/up_res!O17),".")</f>
        <v>8.1358182011256215</v>
      </c>
      <c r="Q17" s="78">
        <f>IFERROR((($C17*s_DL)/up_res!P17),".")</f>
        <v>8.1719106735159812</v>
      </c>
      <c r="R17" s="78">
        <f>IFERROR((($C17*s_DL)/up_res!Q17),".")</f>
        <v>7.7278348554033514</v>
      </c>
      <c r="S17" s="78">
        <f>IFERROR((($C17*s_DL)/up_res!R17),".")</f>
        <v>7.9257734338925667</v>
      </c>
    </row>
    <row r="18" spans="1:19">
      <c r="A18" s="75" t="s">
        <v>25</v>
      </c>
      <c r="B18" s="85" t="s">
        <v>8</v>
      </c>
      <c r="C18" s="76">
        <v>5</v>
      </c>
      <c r="D18" s="78">
        <f>IFERROR((($C18*s_DL)/up_res!C18),".")</f>
        <v>819681.34823102516</v>
      </c>
      <c r="E18" s="78">
        <f>IFERROR((($C18*s_DL)/up_res!D18),".")</f>
        <v>70199.110132201225</v>
      </c>
      <c r="F18" s="78">
        <f>IFERROR((($C18*s_DL)/up_res!E18),".")</f>
        <v>14302.941357857228</v>
      </c>
      <c r="G18" s="78">
        <f>IFERROR((($C18*s_DL)/up_res!F18),".")</f>
        <v>6.8545907018194807</v>
      </c>
      <c r="H18" s="78">
        <f>IFERROR((($C18*s_DL)/up_res!G18),".")</f>
        <v>833991.14417958411</v>
      </c>
      <c r="I18" s="78">
        <f>IFERROR((($C18*s_DL)/up_res!H18),".")</f>
        <v>889887.31295392802</v>
      </c>
      <c r="J18" s="78">
        <f>IFERROR((($C18*s_DL)/up_res!I18),".")</f>
        <v>8.5438356164383542</v>
      </c>
      <c r="K18" s="78">
        <f>IFERROR((($C18*s_DL)/up_res!J18),".")</f>
        <v>8.5438356164383542</v>
      </c>
      <c r="L18" s="78">
        <f>IFERROR((($C18*s_DL)/up_res!K18),".")</f>
        <v>8.5438356164383542</v>
      </c>
      <c r="M18" s="78">
        <f>IFERROR((($C18*s_DL)/up_res!L18),".")</f>
        <v>8.5438356164383542</v>
      </c>
      <c r="N18" s="78">
        <f>IFERROR((($C18*s_DL)/up_res!M18),".")</f>
        <v>8.5438356164383542</v>
      </c>
      <c r="O18" s="78">
        <f>IFERROR((($C18*s_DL)/up_res!N18),".")</f>
        <v>8.2284814837165321</v>
      </c>
      <c r="P18" s="78">
        <f>IFERROR((($C18*s_DL)/up_res!O18),".")</f>
        <v>8.2303816479536813</v>
      </c>
      <c r="Q18" s="78">
        <f>IFERROR((($C18*s_DL)/up_res!P18),".")</f>
        <v>8.1758090566489177</v>
      </c>
      <c r="R18" s="78">
        <f>IFERROR((($C18*s_DL)/up_res!Q18),".")</f>
        <v>8.3035537026007518</v>
      </c>
      <c r="S18" s="78">
        <f>IFERROR((($C18*s_DL)/up_res!R18),".")</f>
        <v>7.7470783995046855</v>
      </c>
    </row>
    <row r="19" spans="1:19">
      <c r="A19" s="75" t="s">
        <v>26</v>
      </c>
      <c r="B19" s="76" t="s">
        <v>8</v>
      </c>
      <c r="C19" s="76">
        <v>5</v>
      </c>
      <c r="D19" s="78">
        <f>IFERROR((($C19*s_DL)/up_res!C19),".")</f>
        <v>819681.34823102516</v>
      </c>
      <c r="E19" s="78">
        <f>IFERROR((($C19*s_DL)/up_res!D19),".")</f>
        <v>70199.110132201225</v>
      </c>
      <c r="F19" s="78">
        <f>IFERROR((($C19*s_DL)/up_res!E19),".")</f>
        <v>14302.941357857228</v>
      </c>
      <c r="G19" s="78">
        <f>IFERROR((($C19*s_DL)/up_res!F19),".")</f>
        <v>6.8433659353863625</v>
      </c>
      <c r="H19" s="78">
        <f>IFERROR((($C19*s_DL)/up_res!G19),".")</f>
        <v>833991.13295481761</v>
      </c>
      <c r="I19" s="78">
        <f>IFERROR((($C19*s_DL)/up_res!H19),".")</f>
        <v>889887.30172916164</v>
      </c>
      <c r="J19" s="78" t="str">
        <f>IFERROR((($C19*s_DL)/up_res!I19),".")</f>
        <v>.</v>
      </c>
      <c r="K19" s="78" t="str">
        <f>IFERROR((($C19*s_DL)/up_res!J19),".")</f>
        <v>.</v>
      </c>
      <c r="L19" s="78" t="str">
        <f>IFERROR((($C19*s_DL)/up_res!K19),".")</f>
        <v>.</v>
      </c>
      <c r="M19" s="78" t="str">
        <f>IFERROR((($C19*s_DL)/up_res!L19),".")</f>
        <v>.</v>
      </c>
      <c r="N19" s="78" t="str">
        <f>IFERROR((($C19*s_DL)/up_res!M19),".")</f>
        <v>.</v>
      </c>
      <c r="O19" s="78">
        <f>IFERROR((($C19*s_DL)/up_res!N19),".")</f>
        <v>8.237442922374429</v>
      </c>
      <c r="P19" s="78">
        <f>IFERROR((($C19*s_DL)/up_res!O19),".")</f>
        <v>8.2180052542690927</v>
      </c>
      <c r="Q19" s="78">
        <f>IFERROR((($C19*s_DL)/up_res!P19),".")</f>
        <v>8.194025230245332</v>
      </c>
      <c r="R19" s="78">
        <f>IFERROR((($C19*s_DL)/up_res!Q19),".")</f>
        <v>8.3391874487764941</v>
      </c>
      <c r="S19" s="78">
        <f>IFERROR((($C19*s_DL)/up_res!R19),".")</f>
        <v>7.7343921357500296</v>
      </c>
    </row>
    <row r="20" spans="1:19">
      <c r="A20" s="75" t="s">
        <v>27</v>
      </c>
      <c r="B20" s="85" t="s">
        <v>8</v>
      </c>
      <c r="C20" s="76">
        <v>5</v>
      </c>
      <c r="D20" s="78">
        <f>IFERROR((($C20*s_DL)/up_res!C20),".")</f>
        <v>819681.34823102516</v>
      </c>
      <c r="E20" s="78">
        <f>IFERROR((($C20*s_DL)/up_res!D20),".")</f>
        <v>70199.110132201225</v>
      </c>
      <c r="F20" s="78">
        <f>IFERROR((($C20*s_DL)/up_res!E20),".")</f>
        <v>14302.941357857228</v>
      </c>
      <c r="G20" s="78">
        <f>IFERROR((($C20*s_DL)/up_res!F20),".")</f>
        <v>6.8378849209772667</v>
      </c>
      <c r="H20" s="78">
        <f>IFERROR((($C20*s_DL)/up_res!G20),".")</f>
        <v>833991.12747380324</v>
      </c>
      <c r="I20" s="78">
        <f>IFERROR((($C20*s_DL)/up_res!H20),".")</f>
        <v>889887.29624814738</v>
      </c>
      <c r="J20" s="78">
        <f>IFERROR((($C20*s_DL)/up_res!I20),".")</f>
        <v>8.5438356164383542</v>
      </c>
      <c r="K20" s="78">
        <f>IFERROR((($C20*s_DL)/up_res!J20),".")</f>
        <v>8.5438356164383542</v>
      </c>
      <c r="L20" s="78">
        <f>IFERROR((($C20*s_DL)/up_res!K20),".")</f>
        <v>8.5438356164383542</v>
      </c>
      <c r="M20" s="78">
        <f>IFERROR((($C20*s_DL)/up_res!L20),".")</f>
        <v>8.5438356164383542</v>
      </c>
      <c r="N20" s="78">
        <f>IFERROR((($C20*s_DL)/up_res!M20),".")</f>
        <v>8.5438356164383542</v>
      </c>
      <c r="O20" s="78">
        <f>IFERROR((($C20*s_DL)/up_res!N20),".")</f>
        <v>8.2009367791743184</v>
      </c>
      <c r="P20" s="78">
        <f>IFERROR((($C20*s_DL)/up_res!O20),".")</f>
        <v>8.2303454437164962</v>
      </c>
      <c r="Q20" s="78">
        <f>IFERROR((($C20*s_DL)/up_res!P20),".")</f>
        <v>8.1829753938502119</v>
      </c>
      <c r="R20" s="78">
        <f>IFERROR((($C20*s_DL)/up_res!Q20),".")</f>
        <v>8.3016235413495654</v>
      </c>
      <c r="S20" s="78">
        <f>IFERROR((($C20*s_DL)/up_res!R20),".")</f>
        <v>7.7281974772819728</v>
      </c>
    </row>
    <row r="21" spans="1:19">
      <c r="A21" s="75" t="s">
        <v>28</v>
      </c>
      <c r="B21" s="85" t="s">
        <v>8</v>
      </c>
      <c r="C21" s="76">
        <v>5</v>
      </c>
      <c r="D21" s="78">
        <f>IFERROR((($C21*s_DL)/up_res!C21),".")</f>
        <v>819681.34823102516</v>
      </c>
      <c r="E21" s="78">
        <f>IFERROR((($C21*s_DL)/up_res!D21),".")</f>
        <v>70199.110132201225</v>
      </c>
      <c r="F21" s="78">
        <f>IFERROR((($C21*s_DL)/up_res!E21),".")</f>
        <v>14302.941357857228</v>
      </c>
      <c r="G21" s="78">
        <f>IFERROR((($C21*s_DL)/up_res!F21),".")</f>
        <v>6.999591658973352</v>
      </c>
      <c r="H21" s="78">
        <f>IFERROR((($C21*s_DL)/up_res!G21),".")</f>
        <v>833991.28918054141</v>
      </c>
      <c r="I21" s="78">
        <f>IFERROR((($C21*s_DL)/up_res!H21),".")</f>
        <v>889887.45795488544</v>
      </c>
      <c r="J21" s="78">
        <f>IFERROR((($C21*s_DL)/up_res!I21),".")</f>
        <v>8.5262557077625569</v>
      </c>
      <c r="K21" s="78">
        <f>IFERROR((($C21*s_DL)/up_res!J21),".")</f>
        <v>8.5262557077625569</v>
      </c>
      <c r="L21" s="78">
        <f>IFERROR((($C21*s_DL)/up_res!K21),".")</f>
        <v>8.5262557077625569</v>
      </c>
      <c r="M21" s="78">
        <f>IFERROR((($C21*s_DL)/up_res!L21),".")</f>
        <v>8.5262557077625569</v>
      </c>
      <c r="N21" s="78">
        <f>IFERROR((($C21*s_DL)/up_res!M21),".")</f>
        <v>8.5262557077625569</v>
      </c>
      <c r="O21" s="78">
        <f>IFERROR((($C21*s_DL)/up_res!N21),".")</f>
        <v>7.910958904109588</v>
      </c>
      <c r="P21" s="78">
        <f>IFERROR((($C21*s_DL)/up_res!O21),".")</f>
        <v>7.910958904109588</v>
      </c>
      <c r="Q21" s="78">
        <f>IFERROR((($C21*s_DL)/up_res!P21),".")</f>
        <v>7.910958904109588</v>
      </c>
      <c r="R21" s="78">
        <f>IFERROR((($C21*s_DL)/up_res!Q21),".")</f>
        <v>7.910958904109588</v>
      </c>
      <c r="S21" s="78">
        <f>IFERROR((($C21*s_DL)/up_res!R21),".")</f>
        <v>7.910958904109588</v>
      </c>
    </row>
    <row r="22" spans="1:19">
      <c r="A22" s="75" t="s">
        <v>29</v>
      </c>
      <c r="B22" s="76" t="s">
        <v>8</v>
      </c>
      <c r="C22" s="76">
        <v>5</v>
      </c>
      <c r="D22" s="78">
        <f>IFERROR((($C22*s_DL)/up_res!C22),".")</f>
        <v>819681.34823102516</v>
      </c>
      <c r="E22" s="78">
        <f>IFERROR((($C22*s_DL)/up_res!D22),".")</f>
        <v>70199.110132201225</v>
      </c>
      <c r="F22" s="78">
        <f>IFERROR((($C22*s_DL)/up_res!E22),".")</f>
        <v>14302.941357857228</v>
      </c>
      <c r="G22" s="78">
        <f>IFERROR((($C22*s_DL)/up_res!F22),".")</f>
        <v>7.6799723039268715</v>
      </c>
      <c r="H22" s="78">
        <f>IFERROR((($C22*s_DL)/up_res!G22),".")</f>
        <v>833991.96956118627</v>
      </c>
      <c r="I22" s="78">
        <f>IFERROR((($C22*s_DL)/up_res!H22),".")</f>
        <v>889888.1383355303</v>
      </c>
      <c r="J22" s="78">
        <f>IFERROR((($C22*s_DL)/up_res!I22),".")</f>
        <v>10.284246575342465</v>
      </c>
      <c r="K22" s="78">
        <f>IFERROR((($C22*s_DL)/up_res!J22),".")</f>
        <v>10.284246575342465</v>
      </c>
      <c r="L22" s="78">
        <f>IFERROR((($C22*s_DL)/up_res!K22),".")</f>
        <v>10.284246575342465</v>
      </c>
      <c r="M22" s="78">
        <f>IFERROR((($C22*s_DL)/up_res!L22),".")</f>
        <v>10.284246575342465</v>
      </c>
      <c r="N22" s="78">
        <f>IFERROR((($C22*s_DL)/up_res!M22),".")</f>
        <v>10.284246575342465</v>
      </c>
      <c r="O22" s="78">
        <f>IFERROR((($C22*s_DL)/up_res!N22),".")</f>
        <v>7.6327334586802751</v>
      </c>
      <c r="P22" s="78">
        <f>IFERROR((($C22*s_DL)/up_res!O22),".")</f>
        <v>8.691925107365341</v>
      </c>
      <c r="Q22" s="78">
        <f>IFERROR((($C22*s_DL)/up_res!P22),".")</f>
        <v>8.3940104488049698</v>
      </c>
      <c r="R22" s="78">
        <f>IFERROR((($C22*s_DL)/up_res!Q22),".")</f>
        <v>8.4173128821781216</v>
      </c>
      <c r="S22" s="78">
        <f>IFERROR((($C22*s_DL)/up_res!R22),".")</f>
        <v>8.6799270930579606</v>
      </c>
    </row>
    <row r="23" spans="1:19">
      <c r="A23" s="82" t="s">
        <v>30</v>
      </c>
      <c r="B23" s="85" t="s">
        <v>10</v>
      </c>
      <c r="C23" s="76">
        <v>5</v>
      </c>
      <c r="D23" s="78">
        <f>IFERROR((($C23*s_DL)/up_res!C23),".")</f>
        <v>819681.34823102516</v>
      </c>
      <c r="E23" s="78">
        <f>IFERROR((($C23*s_DL)/up_res!D23),".")</f>
        <v>70199.110132201225</v>
      </c>
      <c r="F23" s="78">
        <f>IFERROR((($C23*s_DL)/up_res!E23),".")</f>
        <v>14302.941357857228</v>
      </c>
      <c r="G23" s="78">
        <f>IFERROR((($C23*s_DL)/up_res!F23),".")</f>
        <v>7.2167962049474994</v>
      </c>
      <c r="H23" s="78">
        <f>IFERROR((($C23*s_DL)/up_res!G23),".")</f>
        <v>833991.50638508727</v>
      </c>
      <c r="I23" s="78">
        <f>IFERROR((($C23*s_DL)/up_res!H23),".")</f>
        <v>889887.6751594313</v>
      </c>
      <c r="J23" s="78">
        <f>IFERROR((($C23*s_DL)/up_res!I23),".")</f>
        <v>9.5371004566210047</v>
      </c>
      <c r="K23" s="78">
        <f>IFERROR((($C23*s_DL)/up_res!J23),".")</f>
        <v>9.5371004566210047</v>
      </c>
      <c r="L23" s="78">
        <f>IFERROR((($C23*s_DL)/up_res!K23),".")</f>
        <v>9.5371004566210047</v>
      </c>
      <c r="M23" s="78">
        <f>IFERROR((($C23*s_DL)/up_res!L23),".")</f>
        <v>9.5371004566210047</v>
      </c>
      <c r="N23" s="78">
        <f>IFERROR((($C23*s_DL)/up_res!M23),".")</f>
        <v>9.5371004566210047</v>
      </c>
      <c r="O23" s="78">
        <f>IFERROR((($C23*s_DL)/up_res!N23),".")</f>
        <v>7.2719120845575622</v>
      </c>
      <c r="P23" s="78">
        <f>IFERROR((($C23*s_DL)/up_res!O23),".")</f>
        <v>7.7479840668415365</v>
      </c>
      <c r="Q23" s="78">
        <f>IFERROR((($C23*s_DL)/up_res!P23),".")</f>
        <v>7.8457648693783675</v>
      </c>
      <c r="R23" s="78">
        <f>IFERROR((($C23*s_DL)/up_res!Q23),".")</f>
        <v>7.7658819878529934</v>
      </c>
      <c r="S23" s="78">
        <f>IFERROR((($C23*s_DL)/up_res!R23),".")</f>
        <v>8.1564441153482257</v>
      </c>
    </row>
    <row r="24" spans="1:19">
      <c r="A24" s="75" t="s">
        <v>31</v>
      </c>
      <c r="B24" s="85" t="s">
        <v>8</v>
      </c>
      <c r="C24" s="76">
        <v>5</v>
      </c>
      <c r="D24" s="78">
        <f>IFERROR((($C24*s_DL)/up_res!C24),".")</f>
        <v>819681.34823102516</v>
      </c>
      <c r="E24" s="78">
        <f>IFERROR((($C24*s_DL)/up_res!D24),".")</f>
        <v>70199.110132201225</v>
      </c>
      <c r="F24" s="78">
        <f>IFERROR((($C24*s_DL)/up_res!E24),".")</f>
        <v>14302.941357857228</v>
      </c>
      <c r="G24" s="78">
        <f>IFERROR((($C24*s_DL)/up_res!F24),".")</f>
        <v>6.8912998048964118</v>
      </c>
      <c r="H24" s="78">
        <f>IFERROR((($C24*s_DL)/up_res!G24),".")</f>
        <v>833991.18088868726</v>
      </c>
      <c r="I24" s="78">
        <f>IFERROR((($C24*s_DL)/up_res!H24),".")</f>
        <v>889887.34966303129</v>
      </c>
      <c r="J24" s="78">
        <f>IFERROR((($C24*s_DL)/up_res!I24),".")</f>
        <v>8.693264840182648</v>
      </c>
      <c r="K24" s="78">
        <f>IFERROR((($C24*s_DL)/up_res!J24),".")</f>
        <v>8.693264840182648</v>
      </c>
      <c r="L24" s="78">
        <f>IFERROR((($C24*s_DL)/up_res!K24),".")</f>
        <v>8.693264840182648</v>
      </c>
      <c r="M24" s="78">
        <f>IFERROR((($C24*s_DL)/up_res!L24),".")</f>
        <v>8.693264840182648</v>
      </c>
      <c r="N24" s="78">
        <f>IFERROR((($C24*s_DL)/up_res!M24),".")</f>
        <v>8.693264840182648</v>
      </c>
      <c r="O24" s="78">
        <f>IFERROR((($C24*s_DL)/up_res!N24),".")</f>
        <v>8.0288130404836568</v>
      </c>
      <c r="P24" s="78">
        <f>IFERROR((($C24*s_DL)/up_res!O24),".")</f>
        <v>8.2088003320880016</v>
      </c>
      <c r="Q24" s="78">
        <f>IFERROR((($C24*s_DL)/up_res!P24),".")</f>
        <v>8.0791763590936529</v>
      </c>
      <c r="R24" s="78">
        <f>IFERROR((($C24*s_DL)/up_res!Q24),".")</f>
        <v>8.3944063926940622</v>
      </c>
      <c r="S24" s="78">
        <f>IFERROR((($C24*s_DL)/up_res!R24),".")</f>
        <v>7.7885671348476988</v>
      </c>
    </row>
    <row r="25" spans="1:19">
      <c r="A25" s="82" t="s">
        <v>32</v>
      </c>
      <c r="B25" s="85" t="s">
        <v>10</v>
      </c>
      <c r="C25" s="76">
        <v>5</v>
      </c>
      <c r="D25" s="78">
        <f>IFERROR((($C25*s_DL)/up_res!C25),".")</f>
        <v>819681.34823102516</v>
      </c>
      <c r="E25" s="78">
        <f>IFERROR((($C25*s_DL)/up_res!D25),".")</f>
        <v>70199.110132201225</v>
      </c>
      <c r="F25" s="78">
        <f>IFERROR((($C25*s_DL)/up_res!E25),".")</f>
        <v>14302.941357857228</v>
      </c>
      <c r="G25" s="78">
        <f>IFERROR((($C25*s_DL)/up_res!F25),".")</f>
        <v>6.8540602428578765</v>
      </c>
      <c r="H25" s="78">
        <f>IFERROR((($C25*s_DL)/up_res!G25),".")</f>
        <v>833991.14364912512</v>
      </c>
      <c r="I25" s="78">
        <f>IFERROR((($C25*s_DL)/up_res!H25),".")</f>
        <v>889887.31242346915</v>
      </c>
      <c r="J25" s="78">
        <f>IFERROR((($C25*s_DL)/up_res!I25),".")</f>
        <v>8.7811643835616433</v>
      </c>
      <c r="K25" s="78">
        <f>IFERROR((($C25*s_DL)/up_res!J25),".")</f>
        <v>8.7811643835616433</v>
      </c>
      <c r="L25" s="78">
        <f>IFERROR((($C25*s_DL)/up_res!K25),".")</f>
        <v>8.7811643835616433</v>
      </c>
      <c r="M25" s="78">
        <f>IFERROR((($C25*s_DL)/up_res!L25),".")</f>
        <v>8.7811643835616433</v>
      </c>
      <c r="N25" s="78">
        <f>IFERROR((($C25*s_DL)/up_res!M25),".")</f>
        <v>8.7811643835616433</v>
      </c>
      <c r="O25" s="78">
        <f>IFERROR((($C25*s_DL)/up_res!N25),".")</f>
        <v>8.2905251141552494</v>
      </c>
      <c r="P25" s="78">
        <f>IFERROR((($C25*s_DL)/up_res!O25),".")</f>
        <v>8.2580781200011675</v>
      </c>
      <c r="Q25" s="78">
        <f>IFERROR((($C25*s_DL)/up_res!P25),".")</f>
        <v>8.1916851944822966</v>
      </c>
      <c r="R25" s="78">
        <f>IFERROR((($C25*s_DL)/up_res!Q25),".")</f>
        <v>8.0850995089170326</v>
      </c>
      <c r="S25" s="78">
        <f>IFERROR((($C25*s_DL)/up_res!R25),".")</f>
        <v>7.746478873239437</v>
      </c>
    </row>
    <row r="26" spans="1:19">
      <c r="A26" s="75" t="s">
        <v>33</v>
      </c>
      <c r="B26" s="76" t="s">
        <v>8</v>
      </c>
      <c r="C26" s="76">
        <v>5</v>
      </c>
      <c r="D26" s="78">
        <f>IFERROR((($C26*s_DL)/up_res!C26),".")</f>
        <v>819681.34823102516</v>
      </c>
      <c r="E26" s="78">
        <f>IFERROR((($C26*s_DL)/up_res!D26),".")</f>
        <v>70199.110132201225</v>
      </c>
      <c r="F26" s="78">
        <f>IFERROR((($C26*s_DL)/up_res!E26),".")</f>
        <v>14302.941357857228</v>
      </c>
      <c r="G26" s="78">
        <f>IFERROR((($C26*s_DL)/up_res!F26),".")</f>
        <v>7.5858822423745353</v>
      </c>
      <c r="H26" s="78">
        <f>IFERROR((($C26*s_DL)/up_res!G26),".")</f>
        <v>833991.87547112477</v>
      </c>
      <c r="I26" s="78">
        <f>IFERROR((($C26*s_DL)/up_res!H26),".")</f>
        <v>889888.04424546869</v>
      </c>
      <c r="J26" s="78">
        <f>IFERROR((($C26*s_DL)/up_res!I26),".")</f>
        <v>10.284246575342465</v>
      </c>
      <c r="K26" s="78">
        <f>IFERROR((($C26*s_DL)/up_res!J26),".")</f>
        <v>10.284246575342465</v>
      </c>
      <c r="L26" s="78">
        <f>IFERROR((($C26*s_DL)/up_res!K26),".")</f>
        <v>10.284246575342465</v>
      </c>
      <c r="M26" s="78">
        <f>IFERROR((($C26*s_DL)/up_res!L26),".")</f>
        <v>10.284246575342465</v>
      </c>
      <c r="N26" s="78">
        <f>IFERROR((($C26*s_DL)/up_res!M26),".")</f>
        <v>10.284246575342465</v>
      </c>
      <c r="O26" s="78">
        <f>IFERROR((($C26*s_DL)/up_res!N26),".")</f>
        <v>8.3632575253801509</v>
      </c>
      <c r="P26" s="78">
        <f>IFERROR((($C26*s_DL)/up_res!O26),".")</f>
        <v>8.0836187214611854</v>
      </c>
      <c r="Q26" s="78">
        <f>IFERROR((($C26*s_DL)/up_res!P26),".")</f>
        <v>8.0054228942618817</v>
      </c>
      <c r="R26" s="78">
        <f>IFERROR((($C26*s_DL)/up_res!Q26),".")</f>
        <v>8.0827166325513087</v>
      </c>
      <c r="S26" s="78">
        <f>IFERROR((($C26*s_DL)/up_res!R26),".")</f>
        <v>8.5735862311204727</v>
      </c>
    </row>
    <row r="27" spans="1:19">
      <c r="A27" s="75" t="s">
        <v>34</v>
      </c>
      <c r="B27" s="85" t="s">
        <v>8</v>
      </c>
      <c r="C27" s="76">
        <v>5</v>
      </c>
      <c r="D27" s="78">
        <f>IFERROR((($C27*s_DL)/up_res!C27),".")</f>
        <v>819681.34823102516</v>
      </c>
      <c r="E27" s="78">
        <f>IFERROR((($C27*s_DL)/up_res!D27),".")</f>
        <v>70199.110132201225</v>
      </c>
      <c r="F27" s="78">
        <f>IFERROR((($C27*s_DL)/up_res!E27),".")</f>
        <v>14302.941357857228</v>
      </c>
      <c r="G27" s="78">
        <f>IFERROR((($C27*s_DL)/up_res!F27),".")</f>
        <v>7.326464699408497</v>
      </c>
      <c r="H27" s="78">
        <f>IFERROR((($C27*s_DL)/up_res!G27),".")</f>
        <v>833991.61605358159</v>
      </c>
      <c r="I27" s="78">
        <f>IFERROR((($C27*s_DL)/up_res!H27),".")</f>
        <v>889887.78482792573</v>
      </c>
      <c r="J27" s="78">
        <f>IFERROR((($C27*s_DL)/up_res!I27),".")</f>
        <v>9.5634703196347033</v>
      </c>
      <c r="K27" s="78">
        <f>IFERROR((($C27*s_DL)/up_res!J27),".")</f>
        <v>9.5634703196347033</v>
      </c>
      <c r="L27" s="78">
        <f>IFERROR((($C27*s_DL)/up_res!K27),".")</f>
        <v>9.5634703196347033</v>
      </c>
      <c r="M27" s="78">
        <f>IFERROR((($C27*s_DL)/up_res!L27),".")</f>
        <v>9.5634703196347033</v>
      </c>
      <c r="N27" s="78">
        <f>IFERROR((($C27*s_DL)/up_res!M27),".")</f>
        <v>9.5634703196347033</v>
      </c>
      <c r="O27" s="78">
        <f>IFERROR((($C27*s_DL)/up_res!N27),".")</f>
        <v>8.5057963312864082</v>
      </c>
      <c r="P27" s="78">
        <f>IFERROR((($C27*s_DL)/up_res!O27),".")</f>
        <v>8.0292852125043854</v>
      </c>
      <c r="Q27" s="78">
        <f>IFERROR((($C27*s_DL)/up_res!P27),".")</f>
        <v>7.9374169606450726</v>
      </c>
      <c r="R27" s="78">
        <f>IFERROR((($C27*s_DL)/up_res!Q27),".")</f>
        <v>8.0014866730381211</v>
      </c>
      <c r="S27" s="78">
        <f>IFERROR((($C27*s_DL)/up_res!R27),".")</f>
        <v>8.2803917675865222</v>
      </c>
    </row>
    <row r="28" spans="1:19">
      <c r="A28" s="75" t="s">
        <v>35</v>
      </c>
      <c r="B28" s="76" t="s">
        <v>8</v>
      </c>
      <c r="C28" s="76">
        <v>5</v>
      </c>
      <c r="D28" s="78">
        <f>IFERROR((($C28*s_DL)/up_res!C28),".")</f>
        <v>819681.34823102516</v>
      </c>
      <c r="E28" s="78">
        <f>IFERROR((($C28*s_DL)/up_res!D28),".")</f>
        <v>70199.110132201225</v>
      </c>
      <c r="F28" s="78">
        <f>IFERROR((($C28*s_DL)/up_res!E28),".")</f>
        <v>14302.941357857228</v>
      </c>
      <c r="G28" s="78">
        <f>IFERROR((($C28*s_DL)/up_res!F28),".")</f>
        <v>6.748917577522513</v>
      </c>
      <c r="H28" s="78">
        <f>IFERROR((($C28*s_DL)/up_res!G28),".")</f>
        <v>833991.03850645991</v>
      </c>
      <c r="I28" s="78">
        <f>IFERROR((($C28*s_DL)/up_res!H28),".")</f>
        <v>889887.20728080382</v>
      </c>
      <c r="J28" s="78">
        <f>IFERROR((($C28*s_DL)/up_res!I28),".")</f>
        <v>8.3592465753424641</v>
      </c>
      <c r="K28" s="78">
        <f>IFERROR((($C28*s_DL)/up_res!J28),".")</f>
        <v>8.3592465753424641</v>
      </c>
      <c r="L28" s="78">
        <f>IFERROR((($C28*s_DL)/up_res!K28),".")</f>
        <v>8.3592465753424641</v>
      </c>
      <c r="M28" s="78">
        <f>IFERROR((($C28*s_DL)/up_res!L28),".")</f>
        <v>8.3592465753424641</v>
      </c>
      <c r="N28" s="78">
        <f>IFERROR((($C28*s_DL)/up_res!M28),".")</f>
        <v>8.3592465753424641</v>
      </c>
      <c r="O28" s="78">
        <f>IFERROR((($C28*s_DL)/up_res!N28),".")</f>
        <v>8.2801369863013683</v>
      </c>
      <c r="P28" s="78">
        <f>IFERROR((($C28*s_DL)/up_res!O28),".")</f>
        <v>8.1818442893656105</v>
      </c>
      <c r="Q28" s="78">
        <f>IFERROR((($C28*s_DL)/up_res!P28),".")</f>
        <v>8.2772070015220738</v>
      </c>
      <c r="R28" s="78">
        <f>IFERROR((($C28*s_DL)/up_res!Q28),".")</f>
        <v>8.0305281359119025</v>
      </c>
      <c r="S28" s="78">
        <f>IFERROR((($C28*s_DL)/up_res!R28),".")</f>
        <v>7.6276463262764604</v>
      </c>
    </row>
    <row r="29" spans="1:19">
      <c r="A29" s="75" t="s">
        <v>36</v>
      </c>
      <c r="B29" s="85" t="s">
        <v>8</v>
      </c>
      <c r="C29" s="76">
        <v>5</v>
      </c>
      <c r="D29" s="78">
        <f>IFERROR((($C29*s_DL)/up_res!C29),".")</f>
        <v>819681.34823102516</v>
      </c>
      <c r="E29" s="78">
        <f>IFERROR((($C29*s_DL)/up_res!D29),".")</f>
        <v>70199.110132201225</v>
      </c>
      <c r="F29" s="78">
        <f>IFERROR((($C29*s_DL)/up_res!E29),".")</f>
        <v>14302.941357857228</v>
      </c>
      <c r="G29" s="78">
        <f>IFERROR((($C29*s_DL)/up_res!F29),".")</f>
        <v>6.7897273587924927</v>
      </c>
      <c r="H29" s="78">
        <f>IFERROR((($C29*s_DL)/up_res!G29),".")</f>
        <v>833991.07931624108</v>
      </c>
      <c r="I29" s="78">
        <f>IFERROR((($C29*s_DL)/up_res!H29),".")</f>
        <v>889887.24809058511</v>
      </c>
      <c r="J29" s="78" t="str">
        <f>IFERROR((($C29*s_DL)/up_res!I29),".")</f>
        <v>.</v>
      </c>
      <c r="K29" s="78" t="str">
        <f>IFERROR((($C29*s_DL)/up_res!J29),".")</f>
        <v>.</v>
      </c>
      <c r="L29" s="78" t="str">
        <f>IFERROR((($C29*s_DL)/up_res!K29),".")</f>
        <v>.</v>
      </c>
      <c r="M29" s="78" t="str">
        <f>IFERROR((($C29*s_DL)/up_res!L29),".")</f>
        <v>.</v>
      </c>
      <c r="N29" s="78" t="str">
        <f>IFERROR((($C29*s_DL)/up_res!M29),".")</f>
        <v>.</v>
      </c>
      <c r="O29" s="78">
        <f>IFERROR((($C29*s_DL)/up_res!N29),".")</f>
        <v>8.2490340709518755</v>
      </c>
      <c r="P29" s="78">
        <f>IFERROR((($C29*s_DL)/up_res!O29),".")</f>
        <v>8.2677788326777932</v>
      </c>
      <c r="Q29" s="78">
        <f>IFERROR((($C29*s_DL)/up_res!P29),".")</f>
        <v>8.2897130341166427</v>
      </c>
      <c r="R29" s="78">
        <f>IFERROR((($C29*s_DL)/up_res!Q29),".")</f>
        <v>8.2090090799349245</v>
      </c>
      <c r="S29" s="78">
        <f>IFERROR((($C29*s_DL)/up_res!R29),".")</f>
        <v>7.673769660071029</v>
      </c>
    </row>
    <row r="30" spans="1:19">
      <c r="A30" s="75" t="s">
        <v>37</v>
      </c>
      <c r="B30" s="76" t="s">
        <v>8</v>
      </c>
      <c r="C30" s="76">
        <v>5</v>
      </c>
      <c r="D30" s="78">
        <f>IFERROR((($C30*s_DL)/up_res!C30),".")</f>
        <v>819681.34823102516</v>
      </c>
      <c r="E30" s="78">
        <f>IFERROR((($C30*s_DL)/up_res!D30),".")</f>
        <v>70199.110132201225</v>
      </c>
      <c r="F30" s="78">
        <f>IFERROR((($C30*s_DL)/up_res!E30),".")</f>
        <v>14302.941357857228</v>
      </c>
      <c r="G30" s="78">
        <f>IFERROR((($C30*s_DL)/up_res!F30),".")</f>
        <v>7.7773240655259466</v>
      </c>
      <c r="H30" s="78">
        <f>IFERROR((($C30*s_DL)/up_res!G30),".")</f>
        <v>833992.06691294792</v>
      </c>
      <c r="I30" s="78">
        <f>IFERROR((($C30*s_DL)/up_res!H30),".")</f>
        <v>889888.23568729183</v>
      </c>
      <c r="J30" s="78">
        <f>IFERROR((($C30*s_DL)/up_res!I30),".")</f>
        <v>10.618264840182647</v>
      </c>
      <c r="K30" s="78">
        <f>IFERROR((($C30*s_DL)/up_res!J30),".")</f>
        <v>10.618264840182647</v>
      </c>
      <c r="L30" s="78">
        <f>IFERROR((($C30*s_DL)/up_res!K30),".")</f>
        <v>10.618264840182647</v>
      </c>
      <c r="M30" s="78">
        <f>IFERROR((($C30*s_DL)/up_res!L30),".")</f>
        <v>10.618264840182647</v>
      </c>
      <c r="N30" s="78">
        <f>IFERROR((($C30*s_DL)/up_res!M30),".")</f>
        <v>10.618264840182647</v>
      </c>
      <c r="O30" s="78">
        <f>IFERROR((($C30*s_DL)/up_res!N30),".")</f>
        <v>8.7899543378995428</v>
      </c>
      <c r="P30" s="78">
        <f>IFERROR((($C30*s_DL)/up_res!O30),".")</f>
        <v>8.6123795027904624</v>
      </c>
      <c r="Q30" s="78">
        <f>IFERROR((($C30*s_DL)/up_res!P30),".")</f>
        <v>8.5353487639741807</v>
      </c>
      <c r="R30" s="78">
        <f>IFERROR((($C30*s_DL)/up_res!Q30),".")</f>
        <v>8.4492584333297902</v>
      </c>
      <c r="S30" s="78">
        <f>IFERROR((($C30*s_DL)/up_res!R30),".")</f>
        <v>8.7899543378995428</v>
      </c>
    </row>
    <row r="31" spans="1:19">
      <c r="A31" s="87" t="s">
        <v>9</v>
      </c>
      <c r="B31" s="87" t="s">
        <v>8</v>
      </c>
      <c r="C31" s="101">
        <v>5</v>
      </c>
      <c r="D31" s="102">
        <f>SUM(D32:D44)</f>
        <v>9835881.0934869368</v>
      </c>
      <c r="E31" s="102">
        <f t="shared" ref="E31:S31" si="0">SUM(E32:E44)</f>
        <v>842364.04990676721</v>
      </c>
      <c r="F31" s="102">
        <f t="shared" si="0"/>
        <v>171630.14723539789</v>
      </c>
      <c r="G31" s="102">
        <f t="shared" si="0"/>
        <v>88.346923770728282</v>
      </c>
      <c r="H31" s="102">
        <f t="shared" si="0"/>
        <v>10007599.587646106</v>
      </c>
      <c r="I31" s="102">
        <f t="shared" si="0"/>
        <v>10678333.490317477</v>
      </c>
      <c r="J31" s="102">
        <f t="shared" si="0"/>
        <v>108.67568860806895</v>
      </c>
      <c r="K31" s="102">
        <f t="shared" si="0"/>
        <v>108.67568860806895</v>
      </c>
      <c r="L31" s="102">
        <f t="shared" si="0"/>
        <v>108.67568860806895</v>
      </c>
      <c r="M31" s="102">
        <f t="shared" si="0"/>
        <v>108.67568860806895</v>
      </c>
      <c r="N31" s="102">
        <f t="shared" si="0"/>
        <v>108.67568860806895</v>
      </c>
      <c r="O31" s="102">
        <f t="shared" si="0"/>
        <v>97.719763635580094</v>
      </c>
      <c r="P31" s="102">
        <f t="shared" si="0"/>
        <v>98.478661223292193</v>
      </c>
      <c r="Q31" s="102">
        <f t="shared" si="0"/>
        <v>97.642691582801973</v>
      </c>
      <c r="R31" s="102">
        <f t="shared" si="0"/>
        <v>96.472690244594517</v>
      </c>
      <c r="S31" s="102">
        <f t="shared" si="0"/>
        <v>99.849950869454702</v>
      </c>
    </row>
    <row r="32" spans="1:19">
      <c r="A32" s="90" t="s">
        <v>339</v>
      </c>
      <c r="B32" s="84">
        <v>1</v>
      </c>
      <c r="C32" s="76">
        <v>5</v>
      </c>
      <c r="D32" s="78">
        <f>IFERROR((($C32*s_DL)/up_res!C32),0)</f>
        <v>819681.34823102516</v>
      </c>
      <c r="E32" s="78">
        <f>IFERROR((($C32*s_DL)/up_res!D32),0)</f>
        <v>70199.110132201225</v>
      </c>
      <c r="F32" s="78">
        <f>IFERROR((($C32*s_DL)/up_res!E32),0)</f>
        <v>14302.941357857228</v>
      </c>
      <c r="G32" s="78">
        <f>IFERROR((($C32*s_DL)/up_res!F32),0)</f>
        <v>7.6670074121142271</v>
      </c>
      <c r="H32" s="78">
        <f>IFERROR((($C32*s_DL)/up_res!G32),0)</f>
        <v>833991.95659629442</v>
      </c>
      <c r="I32" s="78">
        <f>IFERROR((($C32*s_DL)/up_res!H32),0)</f>
        <v>889888.12537063845</v>
      </c>
      <c r="J32" s="78">
        <f>IFERROR((($C32*s_DL)/up_res!I32),0)</f>
        <v>10.486415525114154</v>
      </c>
      <c r="K32" s="78">
        <f>IFERROR((($C32*s_DL)/up_res!J32),0)</f>
        <v>10.486415525114154</v>
      </c>
      <c r="L32" s="78">
        <f>IFERROR((($C32*s_DL)/up_res!K32),0)</f>
        <v>10.486415525114154</v>
      </c>
      <c r="M32" s="78">
        <f>IFERROR((($C32*s_DL)/up_res!L32),0)</f>
        <v>10.486415525114154</v>
      </c>
      <c r="N32" s="78">
        <f>IFERROR((($C32*s_DL)/up_res!M32),0)</f>
        <v>10.486415525114154</v>
      </c>
      <c r="O32" s="78">
        <f>IFERROR((($C32*s_DL)/up_res!N32),0)</f>
        <v>8.4143152636303302</v>
      </c>
      <c r="P32" s="78">
        <f>IFERROR((($C32*s_DL)/up_res!O32),0)</f>
        <v>8.1831164861198662</v>
      </c>
      <c r="Q32" s="78">
        <f>IFERROR((($C32*s_DL)/up_res!P32),0)</f>
        <v>7.9153320157204847</v>
      </c>
      <c r="R32" s="78">
        <f>IFERROR((($C32*s_DL)/up_res!Q32),0)</f>
        <v>7.6786958737687394</v>
      </c>
      <c r="S32" s="78">
        <f>IFERROR((($C32*s_DL)/up_res!R32),0)</f>
        <v>8.6652741345250774</v>
      </c>
    </row>
    <row r="33" spans="1:19">
      <c r="A33" s="90" t="s">
        <v>340</v>
      </c>
      <c r="B33" s="84">
        <v>1</v>
      </c>
      <c r="C33" s="76">
        <v>5</v>
      </c>
      <c r="D33" s="78">
        <f>IFERROR((($C33*s_DL)/up_res!C33),0)</f>
        <v>819681.34823102516</v>
      </c>
      <c r="E33" s="78">
        <f>IFERROR((($C33*s_DL)/up_res!D33),0)</f>
        <v>70199.110132201225</v>
      </c>
      <c r="F33" s="78">
        <f>IFERROR((($C33*s_DL)/up_res!E33),0)</f>
        <v>14302.941357857228</v>
      </c>
      <c r="G33" s="78">
        <f>IFERROR((($C33*s_DL)/up_res!F33),0)</f>
        <v>7.6971454669122812</v>
      </c>
      <c r="H33" s="78">
        <f>IFERROR((($C33*s_DL)/up_res!G33),0)</f>
        <v>833991.98673434928</v>
      </c>
      <c r="I33" s="78">
        <f>IFERROR((($C33*s_DL)/up_res!H33),0)</f>
        <v>889888.15550869331</v>
      </c>
      <c r="J33" s="78">
        <f>IFERROR((($C33*s_DL)/up_res!I33),0)</f>
        <v>10.460045662100455</v>
      </c>
      <c r="K33" s="78">
        <f>IFERROR((($C33*s_DL)/up_res!J33),0)</f>
        <v>10.460045662100455</v>
      </c>
      <c r="L33" s="78">
        <f>IFERROR((($C33*s_DL)/up_res!K33),0)</f>
        <v>10.460045662100455</v>
      </c>
      <c r="M33" s="78">
        <f>IFERROR((($C33*s_DL)/up_res!L33),0)</f>
        <v>10.460045662100455</v>
      </c>
      <c r="N33" s="78">
        <f>IFERROR((($C33*s_DL)/up_res!M33),0)</f>
        <v>10.460045662100455</v>
      </c>
      <c r="O33" s="78">
        <f>IFERROR((($C33*s_DL)/up_res!N33),0)</f>
        <v>8.6616338366163301</v>
      </c>
      <c r="P33" s="78">
        <f>IFERROR((($C33*s_DL)/up_res!O33),0)</f>
        <v>8.3691586515107339</v>
      </c>
      <c r="Q33" s="78">
        <f>IFERROR((($C33*s_DL)/up_res!P33),0)</f>
        <v>8.2175852182223679</v>
      </c>
      <c r="R33" s="78">
        <f>IFERROR((($C33*s_DL)/up_res!Q33),0)</f>
        <v>8.2381620501679613</v>
      </c>
      <c r="S33" s="78">
        <f>IFERROR((($C33*s_DL)/up_res!R33),0)</f>
        <v>8.6993362519418191</v>
      </c>
    </row>
    <row r="34" spans="1:19">
      <c r="A34" s="90" t="s">
        <v>341</v>
      </c>
      <c r="B34" s="84">
        <v>1</v>
      </c>
      <c r="C34" s="76">
        <v>5</v>
      </c>
      <c r="D34" s="78">
        <f>IFERROR((($C34*s_DL)/up_res!C34),0)</f>
        <v>819681.34823102516</v>
      </c>
      <c r="E34" s="78">
        <f>IFERROR((($C34*s_DL)/up_res!D34),0)</f>
        <v>70199.110132201225</v>
      </c>
      <c r="F34" s="78">
        <f>IFERROR((($C34*s_DL)/up_res!E34),0)</f>
        <v>14302.941357857228</v>
      </c>
      <c r="G34" s="78">
        <f>IFERROR((($C34*s_DL)/up_res!F34),0)</f>
        <v>7.2487680610727256</v>
      </c>
      <c r="H34" s="78">
        <f>IFERROR((($C34*s_DL)/up_res!G34),0)</f>
        <v>833991.53835694341</v>
      </c>
      <c r="I34" s="78">
        <f>IFERROR((($C34*s_DL)/up_res!H34),0)</f>
        <v>889887.70713128743</v>
      </c>
      <c r="J34" s="78">
        <f>IFERROR((($C34*s_DL)/up_res!I34),0)</f>
        <v>9.5898401826484001</v>
      </c>
      <c r="K34" s="78">
        <f>IFERROR((($C34*s_DL)/up_res!J34),0)</f>
        <v>9.5898401826484001</v>
      </c>
      <c r="L34" s="78">
        <f>IFERROR((($C34*s_DL)/up_res!K34),0)</f>
        <v>9.5898401826484001</v>
      </c>
      <c r="M34" s="78">
        <f>IFERROR((($C34*s_DL)/up_res!L34),0)</f>
        <v>9.5898401826484001</v>
      </c>
      <c r="N34" s="78">
        <f>IFERROR((($C34*s_DL)/up_res!M34),0)</f>
        <v>9.5898401826484001</v>
      </c>
      <c r="O34" s="78">
        <f>IFERROR((($C34*s_DL)/up_res!N34),0)</f>
        <v>8.1053521250439093</v>
      </c>
      <c r="P34" s="78">
        <f>IFERROR((($C34*s_DL)/up_res!O34),0)</f>
        <v>8.149909119120446</v>
      </c>
      <c r="Q34" s="78">
        <f>IFERROR((($C34*s_DL)/up_res!P34),0)</f>
        <v>8.1784792535239177</v>
      </c>
      <c r="R34" s="78">
        <f>IFERROR((($C34*s_DL)/up_res!Q34),0)</f>
        <v>7.8195433789954327</v>
      </c>
      <c r="S34" s="78">
        <f>IFERROR((($C34*s_DL)/up_res!R34),0)</f>
        <v>8.1925788003723863</v>
      </c>
    </row>
    <row r="35" spans="1:19">
      <c r="A35" s="90" t="s">
        <v>342</v>
      </c>
      <c r="B35" s="84">
        <v>1</v>
      </c>
      <c r="C35" s="76">
        <v>5</v>
      </c>
      <c r="D35" s="78">
        <f>IFERROR((($C35*s_DL)/up_res!C35),0)</f>
        <v>819681.34823102516</v>
      </c>
      <c r="E35" s="78">
        <f>IFERROR((($C35*s_DL)/up_res!D35),0)</f>
        <v>70199.110132201225</v>
      </c>
      <c r="F35" s="78">
        <f>IFERROR((($C35*s_DL)/up_res!E35),0)</f>
        <v>14302.941357857228</v>
      </c>
      <c r="G35" s="78">
        <f>IFERROR((($C35*s_DL)/up_res!F35),0)</f>
        <v>7.7773240655259466</v>
      </c>
      <c r="H35" s="78">
        <f>IFERROR((($C35*s_DL)/up_res!G35),0)</f>
        <v>833992.06691294792</v>
      </c>
      <c r="I35" s="78">
        <f>IFERROR((($C35*s_DL)/up_res!H35),0)</f>
        <v>889888.23568729183</v>
      </c>
      <c r="J35" s="78">
        <f>IFERROR((($C35*s_DL)/up_res!I35),0)</f>
        <v>10.618264840182647</v>
      </c>
      <c r="K35" s="78">
        <f>IFERROR((($C35*s_DL)/up_res!J35),0)</f>
        <v>10.618264840182647</v>
      </c>
      <c r="L35" s="78">
        <f>IFERROR((($C35*s_DL)/up_res!K35),0)</f>
        <v>10.618264840182647</v>
      </c>
      <c r="M35" s="78">
        <f>IFERROR((($C35*s_DL)/up_res!L35),0)</f>
        <v>10.618264840182647</v>
      </c>
      <c r="N35" s="78">
        <f>IFERROR((($C35*s_DL)/up_res!M35),0)</f>
        <v>10.618264840182647</v>
      </c>
      <c r="O35" s="78">
        <f>IFERROR((($C35*s_DL)/up_res!N35),0)</f>
        <v>8.7899543378995428</v>
      </c>
      <c r="P35" s="78">
        <f>IFERROR((($C35*s_DL)/up_res!O35),0)</f>
        <v>8.6123795027904624</v>
      </c>
      <c r="Q35" s="78">
        <f>IFERROR((($C35*s_DL)/up_res!P35),0)</f>
        <v>8.5353487639741807</v>
      </c>
      <c r="R35" s="78">
        <f>IFERROR((($C35*s_DL)/up_res!Q35),0)</f>
        <v>8.4492584333297902</v>
      </c>
      <c r="S35" s="78">
        <f>IFERROR((($C35*s_DL)/up_res!R35),0)</f>
        <v>8.7899543378995428</v>
      </c>
    </row>
    <row r="36" spans="1:19">
      <c r="A36" s="90" t="s">
        <v>343</v>
      </c>
      <c r="B36" s="84">
        <v>1</v>
      </c>
      <c r="C36" s="76">
        <v>5</v>
      </c>
      <c r="D36" s="78">
        <f>IFERROR((($C36*s_DL)/up_res!C36),0)</f>
        <v>819681.34823102516</v>
      </c>
      <c r="E36" s="78">
        <f>IFERROR((($C36*s_DL)/up_res!D36),0)</f>
        <v>70199.110132201225</v>
      </c>
      <c r="F36" s="78">
        <f>IFERROR((($C36*s_DL)/up_res!E36),0)</f>
        <v>14302.941357857228</v>
      </c>
      <c r="G36" s="78">
        <f>IFERROR((($C36*s_DL)/up_res!F36),0)</f>
        <v>7.5858822423745353</v>
      </c>
      <c r="H36" s="78">
        <f>IFERROR((($C36*s_DL)/up_res!G36),0)</f>
        <v>833991.87547112477</v>
      </c>
      <c r="I36" s="78">
        <f>IFERROR((($C36*s_DL)/up_res!H36),0)</f>
        <v>889888.04424546869</v>
      </c>
      <c r="J36" s="78">
        <f>IFERROR((($C36*s_DL)/up_res!I36),0)</f>
        <v>10.284246575342465</v>
      </c>
      <c r="K36" s="78">
        <f>IFERROR((($C36*s_DL)/up_res!J36),0)</f>
        <v>10.284246575342465</v>
      </c>
      <c r="L36" s="78">
        <f>IFERROR((($C36*s_DL)/up_res!K36),0)</f>
        <v>10.284246575342465</v>
      </c>
      <c r="M36" s="78">
        <f>IFERROR((($C36*s_DL)/up_res!L36),0)</f>
        <v>10.284246575342465</v>
      </c>
      <c r="N36" s="78">
        <f>IFERROR((($C36*s_DL)/up_res!M36),0)</f>
        <v>10.284246575342465</v>
      </c>
      <c r="O36" s="78">
        <f>IFERROR((($C36*s_DL)/up_res!N36),0)</f>
        <v>8.3632575253801509</v>
      </c>
      <c r="P36" s="78">
        <f>IFERROR((($C36*s_DL)/up_res!O36),0)</f>
        <v>8.0836187214611854</v>
      </c>
      <c r="Q36" s="78">
        <f>IFERROR((($C36*s_DL)/up_res!P36),0)</f>
        <v>8.0054228942618817</v>
      </c>
      <c r="R36" s="78">
        <f>IFERROR((($C36*s_DL)/up_res!Q36),0)</f>
        <v>8.0827166325513087</v>
      </c>
      <c r="S36" s="78">
        <f>IFERROR((($C36*s_DL)/up_res!R36),0)</f>
        <v>8.5735862311204727</v>
      </c>
    </row>
    <row r="37" spans="1:19">
      <c r="A37" s="90" t="s">
        <v>344</v>
      </c>
      <c r="B37" s="84">
        <v>1</v>
      </c>
      <c r="C37" s="76">
        <v>5</v>
      </c>
      <c r="D37" s="78">
        <f>IFERROR((($C37*s_DL)/up_res!C37),0)</f>
        <v>819681.34823102516</v>
      </c>
      <c r="E37" s="78">
        <f>IFERROR((($C37*s_DL)/up_res!D37),0)</f>
        <v>70199.110132201225</v>
      </c>
      <c r="F37" s="78">
        <f>IFERROR((($C37*s_DL)/up_res!E37),0)</f>
        <v>14302.941357857228</v>
      </c>
      <c r="G37" s="78">
        <f>IFERROR((($C37*s_DL)/up_res!F37),0)</f>
        <v>7.6799723039268715</v>
      </c>
      <c r="H37" s="78">
        <f>IFERROR((($C37*s_DL)/up_res!G37),0)</f>
        <v>833991.96956118627</v>
      </c>
      <c r="I37" s="78">
        <f>IFERROR((($C37*s_DL)/up_res!H37),0)</f>
        <v>889888.1383355303</v>
      </c>
      <c r="J37" s="78">
        <f>IFERROR((($C37*s_DL)/up_res!I37),0)</f>
        <v>10.284246575342465</v>
      </c>
      <c r="K37" s="78">
        <f>IFERROR((($C37*s_DL)/up_res!J37),0)</f>
        <v>10.284246575342465</v>
      </c>
      <c r="L37" s="78">
        <f>IFERROR((($C37*s_DL)/up_res!K37),0)</f>
        <v>10.284246575342465</v>
      </c>
      <c r="M37" s="78">
        <f>IFERROR((($C37*s_DL)/up_res!L37),0)</f>
        <v>10.284246575342465</v>
      </c>
      <c r="N37" s="78">
        <f>IFERROR((($C37*s_DL)/up_res!M37),0)</f>
        <v>10.284246575342465</v>
      </c>
      <c r="O37" s="78">
        <f>IFERROR((($C37*s_DL)/up_res!N37),0)</f>
        <v>7.6327334586802751</v>
      </c>
      <c r="P37" s="78">
        <f>IFERROR((($C37*s_DL)/up_res!O37),0)</f>
        <v>8.691925107365341</v>
      </c>
      <c r="Q37" s="78">
        <f>IFERROR((($C37*s_DL)/up_res!P37),0)</f>
        <v>8.3940104488049698</v>
      </c>
      <c r="R37" s="78">
        <f>IFERROR((($C37*s_DL)/up_res!Q37),0)</f>
        <v>8.4173128821781216</v>
      </c>
      <c r="S37" s="78">
        <f>IFERROR((($C37*s_DL)/up_res!R37),0)</f>
        <v>8.6799270930579606</v>
      </c>
    </row>
    <row r="38" spans="1:19">
      <c r="A38" s="90" t="s">
        <v>345</v>
      </c>
      <c r="B38" s="84">
        <v>1</v>
      </c>
      <c r="C38" s="76">
        <v>5</v>
      </c>
      <c r="D38" s="78">
        <f>IFERROR((($C38*s_DL)/up_res!C38),0)</f>
        <v>819681.34823102516</v>
      </c>
      <c r="E38" s="78">
        <f>IFERROR((($C38*s_DL)/up_res!D38),0)</f>
        <v>70199.110132201225</v>
      </c>
      <c r="F38" s="78">
        <f>IFERROR((($C38*s_DL)/up_res!E38),0)</f>
        <v>14302.941357857228</v>
      </c>
      <c r="G38" s="78">
        <f>IFERROR((($C38*s_DL)/up_res!F38),0)</f>
        <v>7.6307947715377766</v>
      </c>
      <c r="H38" s="78">
        <f>IFERROR((($C38*s_DL)/up_res!G38),0)</f>
        <v>833991.92038365384</v>
      </c>
      <c r="I38" s="78">
        <f>IFERROR((($C38*s_DL)/up_res!H38),0)</f>
        <v>889888.08915799786</v>
      </c>
      <c r="J38" s="78">
        <f>IFERROR((($C38*s_DL)/up_res!I38),0)</f>
        <v>10.293036529680366</v>
      </c>
      <c r="K38" s="78">
        <f>IFERROR((($C38*s_DL)/up_res!J38),0)</f>
        <v>10.293036529680366</v>
      </c>
      <c r="L38" s="78">
        <f>IFERROR((($C38*s_DL)/up_res!K38),0)</f>
        <v>10.293036529680366</v>
      </c>
      <c r="M38" s="78">
        <f>IFERROR((($C38*s_DL)/up_res!L38),0)</f>
        <v>10.293036529680366</v>
      </c>
      <c r="N38" s="78">
        <f>IFERROR((($C38*s_DL)/up_res!M38),0)</f>
        <v>10.293036529680366</v>
      </c>
      <c r="O38" s="78">
        <f>IFERROR((($C38*s_DL)/up_res!N38),0)</f>
        <v>8.279489567568266</v>
      </c>
      <c r="P38" s="78">
        <f>IFERROR((($C38*s_DL)/up_res!O38),0)</f>
        <v>8.1896647733600645</v>
      </c>
      <c r="Q38" s="78">
        <f>IFERROR((($C38*s_DL)/up_res!P38),0)</f>
        <v>8.0386761893611247</v>
      </c>
      <c r="R38" s="78">
        <f>IFERROR((($C38*s_DL)/up_res!Q38),0)</f>
        <v>8.0591042019393573</v>
      </c>
      <c r="S38" s="78">
        <f>IFERROR((($C38*s_DL)/up_res!R38),0)</f>
        <v>8.6243465025478141</v>
      </c>
    </row>
    <row r="39" spans="1:19">
      <c r="A39" s="90" t="s">
        <v>346</v>
      </c>
      <c r="B39" s="84">
        <v>1</v>
      </c>
      <c r="C39" s="76">
        <v>5</v>
      </c>
      <c r="D39" s="78">
        <f>IFERROR((($C39*s_DL)/up_res!C39),0)</f>
        <v>819681.34823102516</v>
      </c>
      <c r="E39" s="78">
        <f>IFERROR((($C39*s_DL)/up_res!D39),0)</f>
        <v>70199.110132201225</v>
      </c>
      <c r="F39" s="78">
        <f>IFERROR((($C39*s_DL)/up_res!E39),0)</f>
        <v>14302.941357857228</v>
      </c>
      <c r="G39" s="78">
        <f>IFERROR((($C39*s_DL)/up_res!F39),0)</f>
        <v>7.2137498578791366</v>
      </c>
      <c r="H39" s="78">
        <f>IFERROR((($C39*s_DL)/up_res!G39),0)</f>
        <v>833991.50333874021</v>
      </c>
      <c r="I39" s="78">
        <f>IFERROR((($C39*s_DL)/up_res!H39),0)</f>
        <v>889887.67211308423</v>
      </c>
      <c r="J39" s="78">
        <f>IFERROR((($C39*s_DL)/up_res!I39),0)</f>
        <v>9.3525114155251128</v>
      </c>
      <c r="K39" s="78">
        <f>IFERROR((($C39*s_DL)/up_res!J39),0)</f>
        <v>9.3525114155251128</v>
      </c>
      <c r="L39" s="78">
        <f>IFERROR((($C39*s_DL)/up_res!K39),0)</f>
        <v>9.3525114155251128</v>
      </c>
      <c r="M39" s="78">
        <f>IFERROR((($C39*s_DL)/up_res!L39),0)</f>
        <v>9.3525114155251128</v>
      </c>
      <c r="N39" s="78">
        <f>IFERROR((($C39*s_DL)/up_res!M39),0)</f>
        <v>9.3525114155251128</v>
      </c>
      <c r="O39" s="78">
        <f>IFERROR((($C39*s_DL)/up_res!N39),0)</f>
        <v>7.2387859253290365</v>
      </c>
      <c r="P39" s="78">
        <f>IFERROR((($C39*s_DL)/up_res!O39),0)</f>
        <v>7.8285530821917808</v>
      </c>
      <c r="Q39" s="78">
        <f>IFERROR((($C39*s_DL)/up_res!P39),0)</f>
        <v>7.9856447906407633</v>
      </c>
      <c r="R39" s="78">
        <f>IFERROR((($C39*s_DL)/up_res!Q39),0)</f>
        <v>7.7385243931747167</v>
      </c>
      <c r="S39" s="78">
        <f>IFERROR((($C39*s_DL)/up_res!R39),0)</f>
        <v>8.1530011250082737</v>
      </c>
    </row>
    <row r="40" spans="1:19">
      <c r="A40" s="90" t="s">
        <v>347</v>
      </c>
      <c r="B40" s="84">
        <v>1</v>
      </c>
      <c r="C40" s="76">
        <v>5</v>
      </c>
      <c r="D40" s="78">
        <f>IFERROR((($C40*s_DL)/up_res!C40),0)</f>
        <v>819681.34823102516</v>
      </c>
      <c r="E40" s="78">
        <f>IFERROR((($C40*s_DL)/up_res!D40),0)</f>
        <v>70199.110132201225</v>
      </c>
      <c r="F40" s="78">
        <f>IFERROR((($C40*s_DL)/up_res!E40),0)</f>
        <v>14302.941357857228</v>
      </c>
      <c r="G40" s="78">
        <f>IFERROR((($C40*s_DL)/up_res!F40),0)</f>
        <v>7.1100388646376294</v>
      </c>
      <c r="H40" s="78">
        <f>IFERROR((($C40*s_DL)/up_res!G40),0)</f>
        <v>833991.39962774701</v>
      </c>
      <c r="I40" s="78">
        <f>IFERROR((($C40*s_DL)/up_res!H40),0)</f>
        <v>889887.56840209104</v>
      </c>
      <c r="J40" s="78">
        <f>IFERROR((($C40*s_DL)/up_res!I40),0)</f>
        <v>8.84269406392694</v>
      </c>
      <c r="K40" s="78">
        <f>IFERROR((($C40*s_DL)/up_res!J40),0)</f>
        <v>8.84269406392694</v>
      </c>
      <c r="L40" s="78">
        <f>IFERROR((($C40*s_DL)/up_res!K40),0)</f>
        <v>8.84269406392694</v>
      </c>
      <c r="M40" s="78">
        <f>IFERROR((($C40*s_DL)/up_res!L40),0)</f>
        <v>8.84269406392694</v>
      </c>
      <c r="N40" s="78">
        <f>IFERROR((($C40*s_DL)/up_res!M40),0)</f>
        <v>8.84269406392694</v>
      </c>
      <c r="O40" s="78">
        <f>IFERROR((($C40*s_DL)/up_res!N40),0)</f>
        <v>7.5342465753424648</v>
      </c>
      <c r="P40" s="78">
        <f>IFERROR((($C40*s_DL)/up_res!O40),0)</f>
        <v>7.9908675799086737</v>
      </c>
      <c r="Q40" s="78">
        <f>IFERROR((($C40*s_DL)/up_res!P40),0)</f>
        <v>8.022577371892444</v>
      </c>
      <c r="R40" s="78">
        <f>IFERROR((($C40*s_DL)/up_res!Q40),0)</f>
        <v>7.8995103384017593</v>
      </c>
      <c r="S40" s="78">
        <f>IFERROR((($C40*s_DL)/up_res!R40),0)</f>
        <v>8.0357866580205908</v>
      </c>
    </row>
    <row r="41" spans="1:19">
      <c r="A41" s="90" t="s">
        <v>348</v>
      </c>
      <c r="B41" s="94">
        <v>0.99987999999999999</v>
      </c>
      <c r="C41" s="76">
        <v>5</v>
      </c>
      <c r="D41" s="78">
        <f>IFERROR((($C41*s_DL)/up_res!C41),0)</f>
        <v>819582.98646923748</v>
      </c>
      <c r="E41" s="78">
        <f>IFERROR((($C41*s_DL)/up_res!D41),0)</f>
        <v>70190.686238985363</v>
      </c>
      <c r="F41" s="78">
        <f>IFERROR((($C41*s_DL)/up_res!E41),0)</f>
        <v>14301.225004894284</v>
      </c>
      <c r="G41" s="78">
        <f>IFERROR((($C41*s_DL)/up_res!F41),0)</f>
        <v>6.8969180191016335</v>
      </c>
      <c r="H41" s="78">
        <f>IFERROR((($C41*s_DL)/up_res!G41),0)</f>
        <v>833891.10839215084</v>
      </c>
      <c r="I41" s="78">
        <f>IFERROR((($C41*s_DL)/up_res!H41),0)</f>
        <v>889780.56962624181</v>
      </c>
      <c r="J41" s="78">
        <f>IFERROR((($C41*s_DL)/up_res!I41),0)</f>
        <v>8.8679996392694065</v>
      </c>
      <c r="K41" s="78">
        <f>IFERROR((($C41*s_DL)/up_res!J41),0)</f>
        <v>8.8679996392694065</v>
      </c>
      <c r="L41" s="78">
        <f>IFERROR((($C41*s_DL)/up_res!K41),0)</f>
        <v>8.8679996392694065</v>
      </c>
      <c r="M41" s="78">
        <f>IFERROR((($C41*s_DL)/up_res!L41),0)</f>
        <v>8.8679996392694065</v>
      </c>
      <c r="N41" s="78">
        <f>IFERROR((($C41*s_DL)/up_res!M41),0)</f>
        <v>8.8679996392694065</v>
      </c>
      <c r="O41" s="78">
        <f>IFERROR((($C41*s_DL)/up_res!N41),0)</f>
        <v>8.5526388029655802</v>
      </c>
      <c r="P41" s="78">
        <f>IFERROR((($C41*s_DL)/up_res!O41),0)</f>
        <v>8.2531951902587508</v>
      </c>
      <c r="Q41" s="78">
        <f>IFERROR((($C41*s_DL)/up_res!P41),0)</f>
        <v>8.244824809741246</v>
      </c>
      <c r="R41" s="78">
        <f>IFERROR((($C41*s_DL)/up_res!Q41),0)</f>
        <v>7.8481159302849024</v>
      </c>
      <c r="S41" s="78">
        <f>IFERROR((($C41*s_DL)/up_res!R41),0)</f>
        <v>7.7949168569254184</v>
      </c>
    </row>
    <row r="42" spans="1:19">
      <c r="A42" s="90" t="s">
        <v>349</v>
      </c>
      <c r="B42" s="84">
        <v>0.97898250799999997</v>
      </c>
      <c r="C42" s="76">
        <v>5</v>
      </c>
      <c r="D42" s="78">
        <f>IFERROR((($C42*s_DL)/up_res!C42),0)</f>
        <v>802453.70205203048</v>
      </c>
      <c r="E42" s="78">
        <f>IFERROR((($C42*s_DL)/up_res!D42),0)</f>
        <v>68723.70089659057</v>
      </c>
      <c r="F42" s="78">
        <f>IFERROR((($C42*s_DL)/up_res!E42),0)</f>
        <v>14002.329402291994</v>
      </c>
      <c r="G42" s="78">
        <f>IFERROR((($C42*s_DL)/up_res!F42),0)</f>
        <v>6.6995355465863069</v>
      </c>
      <c r="H42" s="78">
        <f>IFERROR((($C42*s_DL)/up_res!G42),0)</f>
        <v>816462.73098986899</v>
      </c>
      <c r="I42" s="78">
        <f>IFERROR((($C42*s_DL)/up_res!H42),0)</f>
        <v>871184.10248416767</v>
      </c>
      <c r="J42" s="78">
        <f>IFERROR((($C42*s_DL)/up_res!I42),0)</f>
        <v>0</v>
      </c>
      <c r="K42" s="78">
        <f>IFERROR((($C42*s_DL)/up_res!J42),0)</f>
        <v>0</v>
      </c>
      <c r="L42" s="78">
        <f>IFERROR((($C42*s_DL)/up_res!K42),0)</f>
        <v>0</v>
      </c>
      <c r="M42" s="78">
        <f>IFERROR((($C42*s_DL)/up_res!L42),0)</f>
        <v>0</v>
      </c>
      <c r="N42" s="78">
        <f>IFERROR((($C42*s_DL)/up_res!M42),0)</f>
        <v>0</v>
      </c>
      <c r="O42" s="78">
        <f>IFERROR((($C42*s_DL)/up_res!N42),0)</f>
        <v>8.064312531652968</v>
      </c>
      <c r="P42" s="78">
        <f>IFERROR((($C42*s_DL)/up_res!O42),0)</f>
        <v>8.045283394581535</v>
      </c>
      <c r="Q42" s="78">
        <f>IFERROR((($C42*s_DL)/up_res!P42),0)</f>
        <v>8.0218073705208521</v>
      </c>
      <c r="R42" s="78">
        <f>IFERROR((($C42*s_DL)/up_res!Q42),0)</f>
        <v>8.1639186432853332</v>
      </c>
      <c r="S42" s="78">
        <f>IFERROR((($C42*s_DL)/up_res!R42),0)</f>
        <v>7.57183461091204</v>
      </c>
    </row>
    <row r="43" spans="1:19">
      <c r="A43" s="90" t="s">
        <v>350</v>
      </c>
      <c r="B43" s="84">
        <v>2.0897492E-2</v>
      </c>
      <c r="C43" s="76">
        <v>5</v>
      </c>
      <c r="D43" s="78">
        <f>IFERROR((($C43*s_DL)/up_res!C43),0)</f>
        <v>17129.284417207062</v>
      </c>
      <c r="E43" s="78">
        <f>IFERROR((($C43*s_DL)/up_res!D43),0)</f>
        <v>1466.9853423947939</v>
      </c>
      <c r="F43" s="78">
        <f>IFERROR((($C43*s_DL)/up_res!E43),0)</f>
        <v>298.89560260229052</v>
      </c>
      <c r="G43" s="78">
        <f>IFERROR((($C43*s_DL)/up_res!F43),0)</f>
        <v>0.14103545108493609</v>
      </c>
      <c r="H43" s="78">
        <f>IFERROR((($C43*s_DL)/up_res!G43),0)</f>
        <v>17428.32105526044</v>
      </c>
      <c r="I43" s="78">
        <f>IFERROR((($C43*s_DL)/up_res!H43),0)</f>
        <v>18596.41079505294</v>
      </c>
      <c r="J43" s="78">
        <f>IFERROR((($C43*s_DL)/up_res!I43),0)</f>
        <v>0.17468728843424655</v>
      </c>
      <c r="K43" s="78">
        <f>IFERROR((($C43*s_DL)/up_res!J43),0)</f>
        <v>0.17468728843424655</v>
      </c>
      <c r="L43" s="78">
        <f>IFERROR((($C43*s_DL)/up_res!K43),0)</f>
        <v>0.17468728843424655</v>
      </c>
      <c r="M43" s="78">
        <f>IFERROR((($C43*s_DL)/up_res!L43),0)</f>
        <v>0.17468728843424655</v>
      </c>
      <c r="N43" s="78">
        <f>IFERROR((($C43*s_DL)/up_res!M43),0)</f>
        <v>0.17468728843424655</v>
      </c>
      <c r="O43" s="78">
        <f>IFERROR((($C43*s_DL)/up_res!N43),0)</f>
        <v>0.17303409643013692</v>
      </c>
      <c r="P43" s="78">
        <f>IFERROR((($C43*s_DL)/up_res!O43),0)</f>
        <v>0.17098002558226352</v>
      </c>
      <c r="Q43" s="78">
        <f>IFERROR((($C43*s_DL)/up_res!P43),0)</f>
        <v>0.17297286709665152</v>
      </c>
      <c r="R43" s="78">
        <f>IFERROR((($C43*s_DL)/up_res!Q43),0)</f>
        <v>0.1678178974759939</v>
      </c>
      <c r="S43" s="78">
        <f>IFERROR((($C43*s_DL)/up_res!R43),0)</f>
        <v>0.15939867808219174</v>
      </c>
    </row>
    <row r="44" spans="1:19">
      <c r="A44" s="90" t="s">
        <v>351</v>
      </c>
      <c r="B44" s="84">
        <v>0.99987999999999999</v>
      </c>
      <c r="C44" s="76">
        <v>5</v>
      </c>
      <c r="D44" s="78">
        <f>IFERROR((($C44*s_DL)/up_res!C44),0)</f>
        <v>819582.98646923748</v>
      </c>
      <c r="E44" s="78">
        <f>IFERROR((($C44*s_DL)/up_res!D44),0)</f>
        <v>70190.686238985363</v>
      </c>
      <c r="F44" s="78">
        <f>IFERROR((($C44*s_DL)/up_res!E44),0)</f>
        <v>14301.225004894284</v>
      </c>
      <c r="G44" s="78">
        <f>IFERROR((($C44*s_DL)/up_res!F44),0)</f>
        <v>6.9987517079742751</v>
      </c>
      <c r="H44" s="78">
        <f>IFERROR((($C44*s_DL)/up_res!G44),0)</f>
        <v>833891.21022583963</v>
      </c>
      <c r="I44" s="78">
        <f>IFERROR((($C44*s_DL)/up_res!H44),0)</f>
        <v>889780.67145993072</v>
      </c>
      <c r="J44" s="78">
        <f>IFERROR((($C44*s_DL)/up_res!I44),0)</f>
        <v>9.4217003105022847</v>
      </c>
      <c r="K44" s="78">
        <f>IFERROR((($C44*s_DL)/up_res!J44),0)</f>
        <v>9.4217003105022847</v>
      </c>
      <c r="L44" s="78">
        <f>IFERROR((($C44*s_DL)/up_res!K44),0)</f>
        <v>9.4217003105022847</v>
      </c>
      <c r="M44" s="78">
        <f>IFERROR((($C44*s_DL)/up_res!L44),0)</f>
        <v>9.4217003105022847</v>
      </c>
      <c r="N44" s="78">
        <f>IFERROR((($C44*s_DL)/up_res!M44),0)</f>
        <v>9.4217003105022847</v>
      </c>
      <c r="O44" s="78">
        <f>IFERROR((($C44*s_DL)/up_res!N44),0)</f>
        <v>7.9100095890410946</v>
      </c>
      <c r="P44" s="78">
        <f>IFERROR((($C44*s_DL)/up_res!O44),0)</f>
        <v>7.9100095890410946</v>
      </c>
      <c r="Q44" s="78">
        <f>IFERROR((($C44*s_DL)/up_res!P44),0)</f>
        <v>7.9100095890410946</v>
      </c>
      <c r="R44" s="78">
        <f>IFERROR((($C44*s_DL)/up_res!Q44),0)</f>
        <v>7.9100095890410946</v>
      </c>
      <c r="S44" s="78">
        <f>IFERROR((($C44*s_DL)/up_res!R44),0)</f>
        <v>7.9100095890410946</v>
      </c>
    </row>
    <row r="45" spans="1:19">
      <c r="A45" s="87" t="s">
        <v>17</v>
      </c>
      <c r="B45" s="87" t="s">
        <v>8</v>
      </c>
      <c r="C45" s="101">
        <v>5</v>
      </c>
      <c r="D45" s="102">
        <f>SUM(D46:D47)</f>
        <v>1593452.3441476305</v>
      </c>
      <c r="E45" s="102">
        <f t="shared" ref="E45:S45" si="1">SUM(E46:E47)</f>
        <v>136466.36810589785</v>
      </c>
      <c r="F45" s="102">
        <f t="shared" si="1"/>
        <v>27804.774970260871</v>
      </c>
      <c r="G45" s="102">
        <f t="shared" si="1"/>
        <v>13.547567169401525</v>
      </c>
      <c r="H45" s="102">
        <f t="shared" si="1"/>
        <v>1621270.6666850608</v>
      </c>
      <c r="I45" s="102">
        <f t="shared" si="1"/>
        <v>1729932.2598206978</v>
      </c>
      <c r="J45" s="102">
        <f t="shared" si="1"/>
        <v>17.595995610730593</v>
      </c>
      <c r="K45" s="102">
        <f t="shared" si="1"/>
        <v>17.595995610730593</v>
      </c>
      <c r="L45" s="102">
        <f t="shared" si="1"/>
        <v>17.595995610730593</v>
      </c>
      <c r="M45" s="102">
        <f t="shared" si="1"/>
        <v>17.595995610730593</v>
      </c>
      <c r="N45" s="102">
        <f t="shared" si="1"/>
        <v>17.595995610730593</v>
      </c>
      <c r="O45" s="102">
        <f t="shared" si="1"/>
        <v>15.097562700974439</v>
      </c>
      <c r="P45" s="102">
        <f t="shared" si="1"/>
        <v>15.782847673539344</v>
      </c>
      <c r="Q45" s="102">
        <f t="shared" si="1"/>
        <v>15.770112833312957</v>
      </c>
      <c r="R45" s="102">
        <f t="shared" si="1"/>
        <v>15.607315331015791</v>
      </c>
      <c r="S45" s="102">
        <f t="shared" si="1"/>
        <v>15.311499920199523</v>
      </c>
    </row>
    <row r="46" spans="1:19">
      <c r="A46" s="90" t="s">
        <v>352</v>
      </c>
      <c r="B46" s="84">
        <v>1</v>
      </c>
      <c r="C46" s="76">
        <v>5</v>
      </c>
      <c r="D46" s="78">
        <f>IFERROR((($C46*s_DL)/up_res!C46),0)</f>
        <v>819681.34823102516</v>
      </c>
      <c r="E46" s="78">
        <f>IFERROR((($C46*s_DL)/up_res!D46),0)</f>
        <v>70199.110132201225</v>
      </c>
      <c r="F46" s="78">
        <f>IFERROR((($C46*s_DL)/up_res!E46),0)</f>
        <v>14302.941357857228</v>
      </c>
      <c r="G46" s="78">
        <f>IFERROR((($C46*s_DL)/up_res!F46),0)</f>
        <v>7.0401369503102149</v>
      </c>
      <c r="H46" s="78">
        <f>IFERROR((($C46*s_DL)/up_res!G46),0)</f>
        <v>833991.32972583268</v>
      </c>
      <c r="I46" s="78">
        <f>IFERROR((($C46*s_DL)/up_res!H46),0)</f>
        <v>889887.49850017659</v>
      </c>
      <c r="J46" s="78">
        <f>IFERROR((($C46*s_DL)/up_res!I46),0)</f>
        <v>9.4228310502283108</v>
      </c>
      <c r="K46" s="78">
        <f>IFERROR((($C46*s_DL)/up_res!J46),0)</f>
        <v>9.4228310502283108</v>
      </c>
      <c r="L46" s="78">
        <f>IFERROR((($C46*s_DL)/up_res!K46),0)</f>
        <v>9.4228310502283108</v>
      </c>
      <c r="M46" s="78">
        <f>IFERROR((($C46*s_DL)/up_res!L46),0)</f>
        <v>9.4228310502283108</v>
      </c>
      <c r="N46" s="78">
        <f>IFERROR((($C46*s_DL)/up_res!M46),0)</f>
        <v>9.4228310502283108</v>
      </c>
      <c r="O46" s="78">
        <f>IFERROR((($C46*s_DL)/up_res!N46),0)</f>
        <v>7.5036195567435122</v>
      </c>
      <c r="P46" s="78">
        <f>IFERROR((($C46*s_DL)/up_res!O46),0)</f>
        <v>8.0256104824300216</v>
      </c>
      <c r="Q46" s="78">
        <f>IFERROR((($C46*s_DL)/up_res!P46),0)</f>
        <v>8.1568243735850476</v>
      </c>
      <c r="R46" s="78">
        <f>IFERROR((($C46*s_DL)/up_res!Q46),0)</f>
        <v>7.6796443162701289</v>
      </c>
      <c r="S46" s="78">
        <f>IFERROR((($C46*s_DL)/up_res!R46),0)</f>
        <v>7.9567833106104855</v>
      </c>
    </row>
    <row r="47" spans="1:19">
      <c r="A47" s="90" t="s">
        <v>353</v>
      </c>
      <c r="B47" s="96">
        <v>0.94399</v>
      </c>
      <c r="C47" s="76">
        <v>5</v>
      </c>
      <c r="D47" s="78">
        <f>IFERROR((($C47*s_DL)/up_res!C47),0)</f>
        <v>773770.99591660546</v>
      </c>
      <c r="E47" s="78">
        <f>IFERROR((($C47*s_DL)/up_res!D47),0)</f>
        <v>66267.257973696644</v>
      </c>
      <c r="F47" s="78">
        <f>IFERROR((($C47*s_DL)/up_res!E47),0)</f>
        <v>13501.833612403645</v>
      </c>
      <c r="G47" s="78">
        <f>IFERROR((($C47*s_DL)/up_res!F47),0)</f>
        <v>6.5074302190913089</v>
      </c>
      <c r="H47" s="78">
        <f>IFERROR((($C47*s_DL)/up_res!G47),0)</f>
        <v>787279.33695922815</v>
      </c>
      <c r="I47" s="78">
        <f>IFERROR((($C47*s_DL)/up_res!H47),0)</f>
        <v>840044.76132052112</v>
      </c>
      <c r="J47" s="78">
        <f>IFERROR((($C47*s_DL)/up_res!I47),0)</f>
        <v>8.1731645605022827</v>
      </c>
      <c r="K47" s="78">
        <f>IFERROR((($C47*s_DL)/up_res!J47),0)</f>
        <v>8.1731645605022827</v>
      </c>
      <c r="L47" s="78">
        <f>IFERROR((($C47*s_DL)/up_res!K47),0)</f>
        <v>8.1731645605022827</v>
      </c>
      <c r="M47" s="78">
        <f>IFERROR((($C47*s_DL)/up_res!L47),0)</f>
        <v>8.1731645605022827</v>
      </c>
      <c r="N47" s="78">
        <f>IFERROR((($C47*s_DL)/up_res!M47),0)</f>
        <v>8.1731645605022827</v>
      </c>
      <c r="O47" s="78">
        <f>IFERROR((($C47*s_DL)/up_res!N47),0)</f>
        <v>7.5939431442309262</v>
      </c>
      <c r="P47" s="78">
        <f>IFERROR((($C47*s_DL)/up_res!O47),0)</f>
        <v>7.7572371911093212</v>
      </c>
      <c r="Q47" s="78">
        <f>IFERROR((($C47*s_DL)/up_res!P47),0)</f>
        <v>7.6132884597279089</v>
      </c>
      <c r="R47" s="78">
        <f>IFERROR((($C47*s_DL)/up_res!Q47),0)</f>
        <v>7.9276710147456626</v>
      </c>
      <c r="S47" s="78">
        <f>IFERROR((($C47*s_DL)/up_res!R47),0)</f>
        <v>7.3547166095890386</v>
      </c>
    </row>
    <row r="48" spans="1:19">
      <c r="A48" s="87" t="s">
        <v>30</v>
      </c>
      <c r="B48" s="87" t="s">
        <v>8</v>
      </c>
      <c r="C48" s="101">
        <v>5</v>
      </c>
      <c r="D48" s="102">
        <f>SUM(D49:D62)</f>
        <v>7377133.247206497</v>
      </c>
      <c r="E48" s="102">
        <f t="shared" ref="E48:S48" si="2">SUM(E49:E62)</f>
        <v>631792.08652020269</v>
      </c>
      <c r="F48" s="102">
        <f t="shared" si="2"/>
        <v>128726.49164410941</v>
      </c>
      <c r="G48" s="102">
        <f t="shared" si="2"/>
        <v>63.364144709915855</v>
      </c>
      <c r="H48" s="102">
        <f t="shared" si="2"/>
        <v>7505923.1029953174</v>
      </c>
      <c r="I48" s="102">
        <f t="shared" si="2"/>
        <v>8008988.6978714122</v>
      </c>
      <c r="J48" s="102">
        <f t="shared" si="2"/>
        <v>81.323153974521404</v>
      </c>
      <c r="K48" s="102">
        <f t="shared" si="2"/>
        <v>81.323153974521404</v>
      </c>
      <c r="L48" s="102">
        <f t="shared" si="2"/>
        <v>81.323153974521404</v>
      </c>
      <c r="M48" s="102">
        <f t="shared" si="2"/>
        <v>81.323153974521404</v>
      </c>
      <c r="N48" s="102">
        <f t="shared" si="2"/>
        <v>81.323153974521404</v>
      </c>
      <c r="O48" s="102">
        <f t="shared" si="2"/>
        <v>72.25202290960091</v>
      </c>
      <c r="P48" s="102">
        <f t="shared" si="2"/>
        <v>73.276896739761028</v>
      </c>
      <c r="Q48" s="102">
        <f t="shared" si="2"/>
        <v>73.300076159456552</v>
      </c>
      <c r="R48" s="102">
        <f t="shared" si="2"/>
        <v>72.322230554318011</v>
      </c>
      <c r="S48" s="102">
        <f t="shared" si="2"/>
        <v>71.614341123967804</v>
      </c>
    </row>
    <row r="49" spans="1:19">
      <c r="A49" s="90" t="s">
        <v>354</v>
      </c>
      <c r="B49" s="97">
        <v>1</v>
      </c>
      <c r="C49" s="76">
        <v>5</v>
      </c>
      <c r="D49" s="78">
        <f>IFERROR((($C49*s_DL)/up_res!C49),0)</f>
        <v>819681.34823102516</v>
      </c>
      <c r="E49" s="78">
        <f>IFERROR((($C49*s_DL)/up_res!D49),0)</f>
        <v>70199.110132201225</v>
      </c>
      <c r="F49" s="78">
        <f>IFERROR((($C49*s_DL)/up_res!E49),0)</f>
        <v>14302.941357857228</v>
      </c>
      <c r="G49" s="78">
        <f>IFERROR((($C49*s_DL)/up_res!F49),0)</f>
        <v>7.2167962049474994</v>
      </c>
      <c r="H49" s="78">
        <f>IFERROR((($C49*s_DL)/up_res!G49),0)</f>
        <v>833991.50638508727</v>
      </c>
      <c r="I49" s="78">
        <f>IFERROR((($C49*s_DL)/up_res!H49),0)</f>
        <v>889887.6751594313</v>
      </c>
      <c r="J49" s="78">
        <f>IFERROR((($C49*s_DL)/up_res!I49),0)</f>
        <v>9.5371004566210047</v>
      </c>
      <c r="K49" s="78">
        <f>IFERROR((($C49*s_DL)/up_res!J49),0)</f>
        <v>9.5371004566210047</v>
      </c>
      <c r="L49" s="78">
        <f>IFERROR((($C49*s_DL)/up_res!K49),0)</f>
        <v>9.5371004566210047</v>
      </c>
      <c r="M49" s="78">
        <f>IFERROR((($C49*s_DL)/up_res!L49),0)</f>
        <v>9.5371004566210047</v>
      </c>
      <c r="N49" s="78">
        <f>IFERROR((($C49*s_DL)/up_res!M49),0)</f>
        <v>9.5371004566210047</v>
      </c>
      <c r="O49" s="78">
        <f>IFERROR((($C49*s_DL)/up_res!N49),0)</f>
        <v>7.2719120845575622</v>
      </c>
      <c r="P49" s="78">
        <f>IFERROR((($C49*s_DL)/up_res!O49),0)</f>
        <v>7.7479840668415365</v>
      </c>
      <c r="Q49" s="78">
        <f>IFERROR((($C49*s_DL)/up_res!P49),0)</f>
        <v>7.8457648693783675</v>
      </c>
      <c r="R49" s="78">
        <f>IFERROR((($C49*s_DL)/up_res!Q49),0)</f>
        <v>7.7658819878529934</v>
      </c>
      <c r="S49" s="78">
        <f>IFERROR((($C49*s_DL)/up_res!R49),0)</f>
        <v>8.1564441153482257</v>
      </c>
    </row>
    <row r="50" spans="1:19">
      <c r="A50" s="90" t="s">
        <v>355</v>
      </c>
      <c r="B50" s="97">
        <v>1</v>
      </c>
      <c r="C50" s="76">
        <v>5</v>
      </c>
      <c r="D50" s="78">
        <f>IFERROR((($C50*s_DL)/up_res!C50),0)</f>
        <v>819681.34823102516</v>
      </c>
      <c r="E50" s="78">
        <f>IFERROR((($C50*s_DL)/up_res!D50),0)</f>
        <v>70199.110132201225</v>
      </c>
      <c r="F50" s="78">
        <f>IFERROR((($C50*s_DL)/up_res!E50),0)</f>
        <v>14302.941357857228</v>
      </c>
      <c r="G50" s="78">
        <f>IFERROR((($C50*s_DL)/up_res!F50),0)</f>
        <v>6.8540602428578765</v>
      </c>
      <c r="H50" s="78">
        <f>IFERROR((($C50*s_DL)/up_res!G50),0)</f>
        <v>833991.14364912512</v>
      </c>
      <c r="I50" s="78">
        <f>IFERROR((($C50*s_DL)/up_res!H50),0)</f>
        <v>889887.31242346915</v>
      </c>
      <c r="J50" s="78">
        <f>IFERROR((($C50*s_DL)/up_res!I50),0)</f>
        <v>8.7811643835616433</v>
      </c>
      <c r="K50" s="78">
        <f>IFERROR((($C50*s_DL)/up_res!J50),0)</f>
        <v>8.7811643835616433</v>
      </c>
      <c r="L50" s="78">
        <f>IFERROR((($C50*s_DL)/up_res!K50),0)</f>
        <v>8.7811643835616433</v>
      </c>
      <c r="M50" s="78">
        <f>IFERROR((($C50*s_DL)/up_res!L50),0)</f>
        <v>8.7811643835616433</v>
      </c>
      <c r="N50" s="78">
        <f>IFERROR((($C50*s_DL)/up_res!M50),0)</f>
        <v>8.7811643835616433</v>
      </c>
      <c r="O50" s="78">
        <f>IFERROR((($C50*s_DL)/up_res!N50),0)</f>
        <v>8.2905251141552494</v>
      </c>
      <c r="P50" s="78">
        <f>IFERROR((($C50*s_DL)/up_res!O50),0)</f>
        <v>8.2580781200011675</v>
      </c>
      <c r="Q50" s="78">
        <f>IFERROR((($C50*s_DL)/up_res!P50),0)</f>
        <v>8.1916851944822966</v>
      </c>
      <c r="R50" s="78">
        <f>IFERROR((($C50*s_DL)/up_res!Q50),0)</f>
        <v>8.0850995089170326</v>
      </c>
      <c r="S50" s="78">
        <f>IFERROR((($C50*s_DL)/up_res!R50),0)</f>
        <v>7.746478873239437</v>
      </c>
    </row>
    <row r="51" spans="1:19">
      <c r="A51" s="90" t="s">
        <v>356</v>
      </c>
      <c r="B51" s="97">
        <v>1</v>
      </c>
      <c r="C51" s="76">
        <v>5</v>
      </c>
      <c r="D51" s="78">
        <f>IFERROR((($C51*s_DL)/up_res!C51),0)</f>
        <v>819681.34823102516</v>
      </c>
      <c r="E51" s="78">
        <f>IFERROR((($C51*s_DL)/up_res!D51),0)</f>
        <v>70199.110132201225</v>
      </c>
      <c r="F51" s="78">
        <f>IFERROR((($C51*s_DL)/up_res!E51),0)</f>
        <v>14302.941357857228</v>
      </c>
      <c r="G51" s="78">
        <f>IFERROR((($C51*s_DL)/up_res!F51),0)</f>
        <v>6.999591658973352</v>
      </c>
      <c r="H51" s="78">
        <f>IFERROR((($C51*s_DL)/up_res!G51),0)</f>
        <v>833991.28918054141</v>
      </c>
      <c r="I51" s="78">
        <f>IFERROR((($C51*s_DL)/up_res!H51),0)</f>
        <v>889887.45795488544</v>
      </c>
      <c r="J51" s="78">
        <f>IFERROR((($C51*s_DL)/up_res!I51),0)</f>
        <v>8.5262557077625569</v>
      </c>
      <c r="K51" s="78">
        <f>IFERROR((($C51*s_DL)/up_res!J51),0)</f>
        <v>8.5262557077625569</v>
      </c>
      <c r="L51" s="78">
        <f>IFERROR((($C51*s_DL)/up_res!K51),0)</f>
        <v>8.5262557077625569</v>
      </c>
      <c r="M51" s="78">
        <f>IFERROR((($C51*s_DL)/up_res!L51),0)</f>
        <v>8.5262557077625569</v>
      </c>
      <c r="N51" s="78">
        <f>IFERROR((($C51*s_DL)/up_res!M51),0)</f>
        <v>8.5262557077625569</v>
      </c>
      <c r="O51" s="78">
        <f>IFERROR((($C51*s_DL)/up_res!N51),0)</f>
        <v>7.910958904109588</v>
      </c>
      <c r="P51" s="78">
        <f>IFERROR((($C51*s_DL)/up_res!O51),0)</f>
        <v>7.910958904109588</v>
      </c>
      <c r="Q51" s="78">
        <f>IFERROR((($C51*s_DL)/up_res!P51),0)</f>
        <v>7.910958904109588</v>
      </c>
      <c r="R51" s="78">
        <f>IFERROR((($C51*s_DL)/up_res!Q51),0)</f>
        <v>7.910958904109588</v>
      </c>
      <c r="S51" s="78">
        <f>IFERROR((($C51*s_DL)/up_res!R51),0)</f>
        <v>7.910958904109588</v>
      </c>
    </row>
    <row r="52" spans="1:19">
      <c r="A52" s="90" t="s">
        <v>357</v>
      </c>
      <c r="B52" s="98">
        <v>0.99980000000000002</v>
      </c>
      <c r="C52" s="76">
        <v>5</v>
      </c>
      <c r="D52" s="78">
        <f>IFERROR((($C52*s_DL)/up_res!C52),0)</f>
        <v>819517.411961379</v>
      </c>
      <c r="E52" s="78">
        <f>IFERROR((($C52*s_DL)/up_res!D52),0)</f>
        <v>70185.070310174779</v>
      </c>
      <c r="F52" s="78">
        <f>IFERROR((($C52*s_DL)/up_res!E52),0)</f>
        <v>14300.080769585657</v>
      </c>
      <c r="G52" s="78">
        <f>IFERROR((($C52*s_DL)/up_res!F52),0)</f>
        <v>7.011296968620286</v>
      </c>
      <c r="H52" s="78">
        <f>IFERROR((($C52*s_DL)/up_res!G52),0)</f>
        <v>833824.50402793323</v>
      </c>
      <c r="I52" s="78">
        <f>IFERROR((($C52*s_DL)/up_res!H52),0)</f>
        <v>889709.49356852239</v>
      </c>
      <c r="J52" s="78">
        <f>IFERROR((($C52*s_DL)/up_res!I52),0)</f>
        <v>9.1221478082191805</v>
      </c>
      <c r="K52" s="78">
        <f>IFERROR((($C52*s_DL)/up_res!J52),0)</f>
        <v>9.1221478082191805</v>
      </c>
      <c r="L52" s="78">
        <f>IFERROR((($C52*s_DL)/up_res!K52),0)</f>
        <v>9.1221478082191805</v>
      </c>
      <c r="M52" s="78">
        <f>IFERROR((($C52*s_DL)/up_res!L52),0)</f>
        <v>9.1221478082191805</v>
      </c>
      <c r="N52" s="78">
        <f>IFERROR((($C52*s_DL)/up_res!M52),0)</f>
        <v>9.1221478082191805</v>
      </c>
      <c r="O52" s="78">
        <f>IFERROR((($C52*s_DL)/up_res!N52),0)</f>
        <v>8.1235428417942543</v>
      </c>
      <c r="P52" s="78">
        <f>IFERROR((($C52*s_DL)/up_res!O52),0)</f>
        <v>8.1341910374853974</v>
      </c>
      <c r="Q52" s="78">
        <f>IFERROR((($C52*s_DL)/up_res!P52),0)</f>
        <v>8.1702762913812794</v>
      </c>
      <c r="R52" s="78">
        <f>IFERROR((($C52*s_DL)/up_res!Q52),0)</f>
        <v>7.7262892884322705</v>
      </c>
      <c r="S52" s="78">
        <f>IFERROR((($C52*s_DL)/up_res!R52),0)</f>
        <v>7.9241882792057883</v>
      </c>
    </row>
    <row r="53" spans="1:19">
      <c r="A53" s="90" t="s">
        <v>358</v>
      </c>
      <c r="B53" s="97">
        <v>2.0000000000000001E-4</v>
      </c>
      <c r="C53" s="76">
        <v>5</v>
      </c>
      <c r="D53" s="78">
        <f>IFERROR((($C53*s_DL)/up_res!C53),0)</f>
        <v>163.93626964620506</v>
      </c>
      <c r="E53" s="78">
        <f>IFERROR((($C53*s_DL)/up_res!D53),0)</f>
        <v>14.039822026440245</v>
      </c>
      <c r="F53" s="78">
        <f>IFERROR((($C53*s_DL)/up_res!E53),0)</f>
        <v>2.8605882715714457</v>
      </c>
      <c r="G53" s="78">
        <f>IFERROR((($C53*s_DL)/up_res!F53),0)</f>
        <v>1.3999183317946705E-3</v>
      </c>
      <c r="H53" s="78">
        <f>IFERROR((($C53*s_DL)/up_res!G53),0)</f>
        <v>166.79825783610829</v>
      </c>
      <c r="I53" s="78">
        <f>IFERROR((($C53*s_DL)/up_res!H53),0)</f>
        <v>177.97749159097711</v>
      </c>
      <c r="J53" s="78">
        <f>IFERROR((($C53*s_DL)/up_res!I53),0)</f>
        <v>2.1025570776255702E-3</v>
      </c>
      <c r="K53" s="78">
        <f>IFERROR((($C53*s_DL)/up_res!J53),0)</f>
        <v>2.1025570776255702E-3</v>
      </c>
      <c r="L53" s="78">
        <f>IFERROR((($C53*s_DL)/up_res!K53),0)</f>
        <v>2.1025570776255702E-3</v>
      </c>
      <c r="M53" s="78">
        <f>IFERROR((($C53*s_DL)/up_res!L53),0)</f>
        <v>2.1025570776255702E-3</v>
      </c>
      <c r="N53" s="78">
        <f>IFERROR((($C53*s_DL)/up_res!M53),0)</f>
        <v>2.1025570776255702E-3</v>
      </c>
      <c r="O53" s="78">
        <f>IFERROR((($C53*s_DL)/up_res!N53),0)</f>
        <v>1.5821917808219177E-3</v>
      </c>
      <c r="P53" s="78">
        <f>IFERROR((($C53*s_DL)/up_res!O53),0)</f>
        <v>1.5821917808219177E-3</v>
      </c>
      <c r="Q53" s="78">
        <f>IFERROR((($C53*s_DL)/up_res!P53),0)</f>
        <v>1.5821917808219177E-3</v>
      </c>
      <c r="R53" s="78">
        <f>IFERROR((($C53*s_DL)/up_res!Q53),0)</f>
        <v>1.5821917808219177E-3</v>
      </c>
      <c r="S53" s="78">
        <f>IFERROR((($C53*s_DL)/up_res!R53),0)</f>
        <v>1.5821917808219177E-3</v>
      </c>
    </row>
    <row r="54" spans="1:19">
      <c r="A54" s="90" t="s">
        <v>359</v>
      </c>
      <c r="B54" s="97">
        <v>0.99999979999999999</v>
      </c>
      <c r="C54" s="76">
        <v>5</v>
      </c>
      <c r="D54" s="78">
        <f>IFERROR((($C54*s_DL)/up_res!C54),0)</f>
        <v>819681.18429475557</v>
      </c>
      <c r="E54" s="78">
        <f>IFERROR((($C54*s_DL)/up_res!D54),0)</f>
        <v>70199.096092379201</v>
      </c>
      <c r="F54" s="78">
        <f>IFERROR((($C54*s_DL)/up_res!E54),0)</f>
        <v>14302.938497268957</v>
      </c>
      <c r="G54" s="78">
        <f>IFERROR((($C54*s_DL)/up_res!F54),0)</f>
        <v>6.7340231489553677</v>
      </c>
      <c r="H54" s="78">
        <f>IFERROR((($C54*s_DL)/up_res!G54),0)</f>
        <v>833990.85681517352</v>
      </c>
      <c r="I54" s="78">
        <f>IFERROR((($C54*s_DL)/up_res!H54),0)</f>
        <v>889887.01441028388</v>
      </c>
      <c r="J54" s="78">
        <f>IFERROR((($C54*s_DL)/up_res!I54),0)</f>
        <v>8.3065051880136984</v>
      </c>
      <c r="K54" s="78">
        <f>IFERROR((($C54*s_DL)/up_res!J54),0)</f>
        <v>8.3065051880136984</v>
      </c>
      <c r="L54" s="78">
        <f>IFERROR((($C54*s_DL)/up_res!K54),0)</f>
        <v>8.3065051880136984</v>
      </c>
      <c r="M54" s="78">
        <f>IFERROR((($C54*s_DL)/up_res!L54),0)</f>
        <v>8.3065051880136984</v>
      </c>
      <c r="N54" s="78">
        <f>IFERROR((($C54*s_DL)/up_res!M54),0)</f>
        <v>8.3065051880136984</v>
      </c>
      <c r="O54" s="78">
        <f>IFERROR((($C54*s_DL)/up_res!N54),0)</f>
        <v>8.2833270709802225</v>
      </c>
      <c r="P54" s="78">
        <f>IFERROR((($C54*s_DL)/up_res!O54),0)</f>
        <v>8.214908953185672</v>
      </c>
      <c r="Q54" s="78">
        <f>IFERROR((($C54*s_DL)/up_res!P54),0)</f>
        <v>8.3023743166163566</v>
      </c>
      <c r="R54" s="78">
        <f>IFERROR((($C54*s_DL)/up_res!Q54),0)</f>
        <v>8.2405805436643824</v>
      </c>
      <c r="S54" s="78">
        <f>IFERROR((($C54*s_DL)/up_res!R54),0)</f>
        <v>7.610812599677022</v>
      </c>
    </row>
    <row r="55" spans="1:19">
      <c r="A55" s="90" t="s">
        <v>360</v>
      </c>
      <c r="B55" s="97">
        <v>1.9999999999999999E-7</v>
      </c>
      <c r="C55" s="76">
        <v>5</v>
      </c>
      <c r="D55" s="78">
        <f>IFERROR((($C55*s_DL)/up_res!C55),0)</f>
        <v>0.16393626964620503</v>
      </c>
      <c r="E55" s="78">
        <f>IFERROR((($C55*s_DL)/up_res!D55),0)</f>
        <v>1.4039822026440245E-2</v>
      </c>
      <c r="F55" s="78">
        <f>IFERROR((($C55*s_DL)/up_res!E55),0)</f>
        <v>2.8605882715714453E-3</v>
      </c>
      <c r="G55" s="78">
        <f>IFERROR((($C55*s_DL)/up_res!F55),0)</f>
        <v>1.3782599609792821E-6</v>
      </c>
      <c r="H55" s="78">
        <f>IFERROR((($C55*s_DL)/up_res!G55),0)</f>
        <v>0.16679823617773745</v>
      </c>
      <c r="I55" s="78">
        <f>IFERROR((($C55*s_DL)/up_res!H55),0)</f>
        <v>0.17797746993260624</v>
      </c>
      <c r="J55" s="78">
        <f>IFERROR((($C55*s_DL)/up_res!I55),0)</f>
        <v>1.7386529680365296E-6</v>
      </c>
      <c r="K55" s="78">
        <f>IFERROR((($C55*s_DL)/up_res!J55),0)</f>
        <v>1.7386529680365296E-6</v>
      </c>
      <c r="L55" s="78">
        <f>IFERROR((($C55*s_DL)/up_res!K55),0)</f>
        <v>1.7386529680365296E-6</v>
      </c>
      <c r="M55" s="78">
        <f>IFERROR((($C55*s_DL)/up_res!L55),0)</f>
        <v>1.7386529680365296E-6</v>
      </c>
      <c r="N55" s="78">
        <f>IFERROR((($C55*s_DL)/up_res!M55),0)</f>
        <v>1.7386529680365296E-6</v>
      </c>
      <c r="O55" s="78">
        <f>IFERROR((($C55*s_DL)/up_res!N55),0)</f>
        <v>1.6057626080967314E-6</v>
      </c>
      <c r="P55" s="78">
        <f>IFERROR((($C55*s_DL)/up_res!O55),0)</f>
        <v>1.6417600664176005E-6</v>
      </c>
      <c r="Q55" s="78">
        <f>IFERROR((($C55*s_DL)/up_res!P55),0)</f>
        <v>1.6158352718187306E-6</v>
      </c>
      <c r="R55" s="78">
        <f>IFERROR((($C55*s_DL)/up_res!Q55),0)</f>
        <v>1.6788812785388123E-6</v>
      </c>
      <c r="S55" s="78">
        <f>IFERROR((($C55*s_DL)/up_res!R55),0)</f>
        <v>1.5577134269695397E-6</v>
      </c>
    </row>
    <row r="56" spans="1:19">
      <c r="A56" s="90" t="s">
        <v>361</v>
      </c>
      <c r="B56" s="97">
        <v>0.99979000004200003</v>
      </c>
      <c r="C56" s="76">
        <v>5</v>
      </c>
      <c r="D56" s="78">
        <f>IFERROR((($C56*s_DL)/up_res!C56),0)</f>
        <v>819509.21518232336</v>
      </c>
      <c r="E56" s="78">
        <f>IFERROR((($C56*s_DL)/up_res!D56),0)</f>
        <v>70184.368322021823</v>
      </c>
      <c r="F56" s="78">
        <f>IFERROR((($C56*s_DL)/up_res!E56),0)</f>
        <v>14299.937740772802</v>
      </c>
      <c r="G56" s="78">
        <f>IFERROR((($C56*s_DL)/up_res!F56),0)</f>
        <v>6.8364489654310523</v>
      </c>
      <c r="H56" s="78">
        <f>IFERROR((($C56*s_DL)/up_res!G56),0)</f>
        <v>833815.98937206157</v>
      </c>
      <c r="I56" s="78">
        <f>IFERROR((($C56*s_DL)/up_res!H56),0)</f>
        <v>889700.41995331063</v>
      </c>
      <c r="J56" s="78">
        <f>IFERROR((($C56*s_DL)/up_res!I56),0)</f>
        <v>8.5420414113177419</v>
      </c>
      <c r="K56" s="78">
        <f>IFERROR((($C56*s_DL)/up_res!J56),0)</f>
        <v>8.5420414113177419</v>
      </c>
      <c r="L56" s="78">
        <f>IFERROR((($C56*s_DL)/up_res!K56),0)</f>
        <v>8.5420414113177419</v>
      </c>
      <c r="M56" s="78">
        <f>IFERROR((($C56*s_DL)/up_res!L56),0)</f>
        <v>8.5420414113177419</v>
      </c>
      <c r="N56" s="78">
        <f>IFERROR((($C56*s_DL)/up_res!M56),0)</f>
        <v>8.5420414113177419</v>
      </c>
      <c r="O56" s="78">
        <f>IFERROR((($C56*s_DL)/up_res!N56),0)</f>
        <v>8.1992145827951326</v>
      </c>
      <c r="P56" s="78">
        <f>IFERROR((($C56*s_DL)/up_res!O56),0)</f>
        <v>8.2286170715189897</v>
      </c>
      <c r="Q56" s="78">
        <f>IFERROR((($C56*s_DL)/up_res!P56),0)</f>
        <v>8.1812569693611881</v>
      </c>
      <c r="R56" s="78">
        <f>IFERROR((($C56*s_DL)/up_res!Q56),0)</f>
        <v>8.2998802007545507</v>
      </c>
      <c r="S56" s="78">
        <f>IFERROR((($C56*s_DL)/up_res!R56),0)</f>
        <v>7.7265745561363284</v>
      </c>
    </row>
    <row r="57" spans="1:19">
      <c r="A57" s="90" t="s">
        <v>362</v>
      </c>
      <c r="B57" s="97">
        <v>2.0999995799999999E-4</v>
      </c>
      <c r="C57" s="76">
        <v>5</v>
      </c>
      <c r="D57" s="78">
        <f>IFERROR((($C57*s_DL)/up_res!C57),0)</f>
        <v>172.13304870189867</v>
      </c>
      <c r="E57" s="78">
        <f>IFERROR((($C57*s_DL)/up_res!D57),0)</f>
        <v>14.74181017939963</v>
      </c>
      <c r="F57" s="78">
        <f>IFERROR((($C57*s_DL)/up_res!E57),0)</f>
        <v>3.0036170844264807</v>
      </c>
      <c r="G57" s="78">
        <f>IFERROR((($C57*s_DL)/up_res!F57),0)</f>
        <v>1.4258424601778742E-3</v>
      </c>
      <c r="H57" s="78">
        <f>IFERROR((($C57*s_DL)/up_res!G57),0)</f>
        <v>175.13809162878533</v>
      </c>
      <c r="I57" s="78">
        <f>IFERROR((($C57*s_DL)/up_res!H57),0)</f>
        <v>186.87628472375849</v>
      </c>
      <c r="J57" s="78">
        <f>IFERROR((($C57*s_DL)/up_res!I57),0)</f>
        <v>0</v>
      </c>
      <c r="K57" s="78">
        <f>IFERROR((($C57*s_DL)/up_res!J57),0)</f>
        <v>0</v>
      </c>
      <c r="L57" s="78">
        <f>IFERROR((($C57*s_DL)/up_res!K57),0)</f>
        <v>0</v>
      </c>
      <c r="M57" s="78">
        <f>IFERROR((($C57*s_DL)/up_res!L57),0)</f>
        <v>0</v>
      </c>
      <c r="N57" s="78">
        <f>IFERROR((($C57*s_DL)/up_res!M57),0)</f>
        <v>0</v>
      </c>
      <c r="O57" s="78">
        <f>IFERROR((($C57*s_DL)/up_res!N57),0)</f>
        <v>1.7322968084404627E-3</v>
      </c>
      <c r="P57" s="78">
        <f>IFERROR((($C57*s_DL)/up_res!O57),0)</f>
        <v>1.7362332076156254E-3</v>
      </c>
      <c r="Q57" s="78">
        <f>IFERROR((($C57*s_DL)/up_res!P57),0)</f>
        <v>1.7408393889965475E-3</v>
      </c>
      <c r="R57" s="78">
        <f>IFERROR((($C57*s_DL)/up_res!Q57),0)</f>
        <v>1.7238915620079527E-3</v>
      </c>
      <c r="S57" s="78">
        <f>IFERROR((($C57*s_DL)/up_res!R57),0)</f>
        <v>1.6114913063165902E-3</v>
      </c>
    </row>
    <row r="58" spans="1:19">
      <c r="A58" s="90" t="s">
        <v>363</v>
      </c>
      <c r="B58" s="97">
        <v>1</v>
      </c>
      <c r="C58" s="76">
        <v>5</v>
      </c>
      <c r="D58" s="78">
        <f>IFERROR((($C58*s_DL)/up_res!C58),0)</f>
        <v>819681.34823102516</v>
      </c>
      <c r="E58" s="78">
        <f>IFERROR((($C58*s_DL)/up_res!D58),0)</f>
        <v>70199.110132201225</v>
      </c>
      <c r="F58" s="78">
        <f>IFERROR((($C58*s_DL)/up_res!E58),0)</f>
        <v>14302.941357857228</v>
      </c>
      <c r="G58" s="78">
        <f>IFERROR((($C58*s_DL)/up_res!F58),0)</f>
        <v>7.7773240655259466</v>
      </c>
      <c r="H58" s="78">
        <f>IFERROR((($C58*s_DL)/up_res!G58),0)</f>
        <v>833992.06691294792</v>
      </c>
      <c r="I58" s="78">
        <f>IFERROR((($C58*s_DL)/up_res!H58),0)</f>
        <v>889888.23568729183</v>
      </c>
      <c r="J58" s="78">
        <f>IFERROR((($C58*s_DL)/up_res!I58),0)</f>
        <v>10.539155251141551</v>
      </c>
      <c r="K58" s="78">
        <f>IFERROR((($C58*s_DL)/up_res!J58),0)</f>
        <v>10.539155251141551</v>
      </c>
      <c r="L58" s="78">
        <f>IFERROR((($C58*s_DL)/up_res!K58),0)</f>
        <v>10.539155251141551</v>
      </c>
      <c r="M58" s="78">
        <f>IFERROR((($C58*s_DL)/up_res!L58),0)</f>
        <v>10.539155251141551</v>
      </c>
      <c r="N58" s="78">
        <f>IFERROR((($C58*s_DL)/up_res!M58),0)</f>
        <v>10.539155251141551</v>
      </c>
      <c r="O58" s="78">
        <f>IFERROR((($C58*s_DL)/up_res!N58),0)</f>
        <v>8.3190639269406361</v>
      </c>
      <c r="P58" s="78">
        <f>IFERROR((($C58*s_DL)/up_res!O58),0)</f>
        <v>8.5636782856367795</v>
      </c>
      <c r="Q58" s="78">
        <f>IFERROR((($C58*s_DL)/up_res!P58),0)</f>
        <v>8.3445174626681435</v>
      </c>
      <c r="R58" s="78">
        <f>IFERROR((($C58*s_DL)/up_res!Q58),0)</f>
        <v>8.3016235413495654</v>
      </c>
      <c r="S58" s="78">
        <f>IFERROR((($C58*s_DL)/up_res!R58),0)</f>
        <v>8.7899543378995428</v>
      </c>
    </row>
    <row r="59" spans="1:19">
      <c r="A59" s="90" t="s">
        <v>364</v>
      </c>
      <c r="B59" s="97">
        <v>1</v>
      </c>
      <c r="C59" s="76">
        <v>5</v>
      </c>
      <c r="D59" s="78">
        <f>IFERROR((($C59*s_DL)/up_res!C59),0)</f>
        <v>819681.34823102516</v>
      </c>
      <c r="E59" s="78">
        <f>IFERROR((($C59*s_DL)/up_res!D59),0)</f>
        <v>70199.110132201225</v>
      </c>
      <c r="F59" s="78">
        <f>IFERROR((($C59*s_DL)/up_res!E59),0)</f>
        <v>14302.941357857228</v>
      </c>
      <c r="G59" s="78">
        <f>IFERROR((($C59*s_DL)/up_res!F59),0)</f>
        <v>7.0771756703326147</v>
      </c>
      <c r="H59" s="78">
        <f>IFERROR((($C59*s_DL)/up_res!G59),0)</f>
        <v>833991.36676455277</v>
      </c>
      <c r="I59" s="78">
        <f>IFERROR((($C59*s_DL)/up_res!H59),0)</f>
        <v>889887.53553889669</v>
      </c>
      <c r="J59" s="78">
        <f>IFERROR((($C59*s_DL)/up_res!I59),0)</f>
        <v>9.4228310502283108</v>
      </c>
      <c r="K59" s="78">
        <f>IFERROR((($C59*s_DL)/up_res!J59),0)</f>
        <v>9.4228310502283108</v>
      </c>
      <c r="L59" s="78">
        <f>IFERROR((($C59*s_DL)/up_res!K59),0)</f>
        <v>9.4228310502283108</v>
      </c>
      <c r="M59" s="78">
        <f>IFERROR((($C59*s_DL)/up_res!L59),0)</f>
        <v>9.4228310502283108</v>
      </c>
      <c r="N59" s="78">
        <f>IFERROR((($C59*s_DL)/up_res!M59),0)</f>
        <v>9.4228310502283108</v>
      </c>
      <c r="O59" s="78">
        <f>IFERROR((($C59*s_DL)/up_res!N59),0)</f>
        <v>7.6216692676723925</v>
      </c>
      <c r="P59" s="78">
        <f>IFERROR((($C59*s_DL)/up_res!O59),0)</f>
        <v>7.9847676809927099</v>
      </c>
      <c r="Q59" s="78">
        <f>IFERROR((($C59*s_DL)/up_res!P59),0)</f>
        <v>8.1740976645435222</v>
      </c>
      <c r="R59" s="78">
        <f>IFERROR((($C59*s_DL)/up_res!Q59),0)</f>
        <v>7.6850442527763718</v>
      </c>
      <c r="S59" s="78">
        <f>IFERROR((($C59*s_DL)/up_res!R59),0)</f>
        <v>7.9986445799864478</v>
      </c>
    </row>
    <row r="60" spans="1:19">
      <c r="A60" s="90" t="s">
        <v>365</v>
      </c>
      <c r="B60" s="99">
        <v>1.9000000000000001E-8</v>
      </c>
      <c r="C60" s="76">
        <v>5</v>
      </c>
      <c r="D60" s="78">
        <f>IFERROR((($C60*s_DL)/up_res!C60),0)</f>
        <v>1.557394561638948E-2</v>
      </c>
      <c r="E60" s="78">
        <f>IFERROR((($C60*s_DL)/up_res!D60),0)</f>
        <v>1.3337830925118233E-3</v>
      </c>
      <c r="F60" s="78">
        <f>IFERROR((($C60*s_DL)/up_res!E60),0)</f>
        <v>2.7175588579928732E-4</v>
      </c>
      <c r="G60" s="78">
        <f>IFERROR((($C60*s_DL)/up_res!F60),0)</f>
        <v>1.3326420929456422E-7</v>
      </c>
      <c r="H60" s="78">
        <f>IFERROR((($C60*s_DL)/up_res!G60),0)</f>
        <v>1.5845834766398063E-2</v>
      </c>
      <c r="I60" s="78">
        <f>IFERROR((($C60*s_DL)/up_res!H60),0)</f>
        <v>1.6907861973110599E-2</v>
      </c>
      <c r="J60" s="78">
        <f>IFERROR((($C60*s_DL)/up_res!I60),0)</f>
        <v>0</v>
      </c>
      <c r="K60" s="78">
        <f>IFERROR((($C60*s_DL)/up_res!J60),0)</f>
        <v>0</v>
      </c>
      <c r="L60" s="78">
        <f>IFERROR((($C60*s_DL)/up_res!K60),0)</f>
        <v>0</v>
      </c>
      <c r="M60" s="78">
        <f>IFERROR((($C60*s_DL)/up_res!L60),0)</f>
        <v>0</v>
      </c>
      <c r="N60" s="78">
        <f>IFERROR((($C60*s_DL)/up_res!M60),0)</f>
        <v>0</v>
      </c>
      <c r="O60" s="78">
        <f>IFERROR((($C60*s_DL)/up_res!N60),0)</f>
        <v>1.4926617231475278E-7</v>
      </c>
      <c r="P60" s="78">
        <f>IFERROR((($C60*s_DL)/up_res!O60),0)</f>
        <v>1.5407411137971167E-7</v>
      </c>
      <c r="Q60" s="78">
        <f>IFERROR((($C60*s_DL)/up_res!P60),0)</f>
        <v>1.5506051156401982E-7</v>
      </c>
      <c r="R60" s="78">
        <f>IFERROR((($C60*s_DL)/up_res!Q60),0)</f>
        <v>1.4764575474819673E-7</v>
      </c>
      <c r="S60" s="78">
        <f>IFERROR((($C60*s_DL)/up_res!R60),0)</f>
        <v>1.5061559794940754E-7</v>
      </c>
    </row>
    <row r="61" spans="1:19">
      <c r="A61" s="90" t="s">
        <v>366</v>
      </c>
      <c r="B61" s="97">
        <v>1</v>
      </c>
      <c r="C61" s="76">
        <v>5</v>
      </c>
      <c r="D61" s="78">
        <f>IFERROR((($C61*s_DL)/up_res!C61),0)</f>
        <v>819681.34823102516</v>
      </c>
      <c r="E61" s="78">
        <f>IFERROR((($C61*s_DL)/up_res!D61),0)</f>
        <v>70199.110132201225</v>
      </c>
      <c r="F61" s="78">
        <f>IFERROR((($C61*s_DL)/up_res!E61),0)</f>
        <v>14302.941357857228</v>
      </c>
      <c r="G61" s="78">
        <f>IFERROR((($C61*s_DL)/up_res!F61),0)</f>
        <v>6.8545907018194807</v>
      </c>
      <c r="H61" s="78">
        <f>IFERROR((($C61*s_DL)/up_res!G61),0)</f>
        <v>833991.14417958411</v>
      </c>
      <c r="I61" s="78">
        <f>IFERROR((($C61*s_DL)/up_res!H61),0)</f>
        <v>889887.31295392802</v>
      </c>
      <c r="J61" s="78">
        <f>IFERROR((($C61*s_DL)/up_res!I61),0)</f>
        <v>8.5438356164383542</v>
      </c>
      <c r="K61" s="78">
        <f>IFERROR((($C61*s_DL)/up_res!J61),0)</f>
        <v>8.5438356164383542</v>
      </c>
      <c r="L61" s="78">
        <f>IFERROR((($C61*s_DL)/up_res!K61),0)</f>
        <v>8.5438356164383542</v>
      </c>
      <c r="M61" s="78">
        <f>IFERROR((($C61*s_DL)/up_res!L61),0)</f>
        <v>8.5438356164383542</v>
      </c>
      <c r="N61" s="78">
        <f>IFERROR((($C61*s_DL)/up_res!M61),0)</f>
        <v>8.5438356164383542</v>
      </c>
      <c r="O61" s="78">
        <f>IFERROR((($C61*s_DL)/up_res!N61),0)</f>
        <v>8.2284814837165321</v>
      </c>
      <c r="P61" s="78">
        <f>IFERROR((($C61*s_DL)/up_res!O61),0)</f>
        <v>8.2303816479536813</v>
      </c>
      <c r="Q61" s="78">
        <f>IFERROR((($C61*s_DL)/up_res!P61),0)</f>
        <v>8.1758090566489177</v>
      </c>
      <c r="R61" s="78">
        <f>IFERROR((($C61*s_DL)/up_res!Q61),0)</f>
        <v>8.3035537026007518</v>
      </c>
      <c r="S61" s="78">
        <f>IFERROR((($C61*s_DL)/up_res!R61),0)</f>
        <v>7.7470783995046855</v>
      </c>
    </row>
    <row r="62" spans="1:19">
      <c r="A62" s="90" t="s">
        <v>367</v>
      </c>
      <c r="B62" s="97">
        <v>1.339E-6</v>
      </c>
      <c r="C62" s="76">
        <v>5</v>
      </c>
      <c r="D62" s="78">
        <f>IFERROR((($C62*s_DL)/up_res!C62),0)</f>
        <v>1.0975533252813428</v>
      </c>
      <c r="E62" s="78">
        <f>IFERROR((($C62*s_DL)/up_res!D62),0)</f>
        <v>9.3996608467017434E-2</v>
      </c>
      <c r="F62" s="78">
        <f>IFERROR((($C62*s_DL)/up_res!E62),0)</f>
        <v>1.9151638478170828E-2</v>
      </c>
      <c r="G62" s="78">
        <f>IFERROR((($C62*s_DL)/up_res!F62),0)</f>
        <v>9.8101362325079788E-6</v>
      </c>
      <c r="H62" s="78">
        <f>IFERROR((($C62*s_DL)/up_res!G62),0)</f>
        <v>1.1167147738957461</v>
      </c>
      <c r="I62" s="78">
        <f>IFERROR((($C62*s_DL)/up_res!H62),0)</f>
        <v>1.1915597438845926</v>
      </c>
      <c r="J62" s="78">
        <f>IFERROR((($C62*s_DL)/up_res!I62),0)</f>
        <v>1.2805486757990868E-5</v>
      </c>
      <c r="K62" s="78">
        <f>IFERROR((($C62*s_DL)/up_res!J62),0)</f>
        <v>1.2805486757990868E-5</v>
      </c>
      <c r="L62" s="78">
        <f>IFERROR((($C62*s_DL)/up_res!K62),0)</f>
        <v>1.2805486757990868E-5</v>
      </c>
      <c r="M62" s="78">
        <f>IFERROR((($C62*s_DL)/up_res!L62),0)</f>
        <v>1.2805486757990868E-5</v>
      </c>
      <c r="N62" s="78">
        <f>IFERROR((($C62*s_DL)/up_res!M62),0)</f>
        <v>1.2805486757990868E-5</v>
      </c>
      <c r="O62" s="78">
        <f>IFERROR((($C62*s_DL)/up_res!N62),0)</f>
        <v>1.13892612875925E-5</v>
      </c>
      <c r="P62" s="78">
        <f>IFERROR((($C62*s_DL)/up_res!O62),0)</f>
        <v>1.0751212899543372E-5</v>
      </c>
      <c r="Q62" s="78">
        <f>IFERROR((($C62*s_DL)/up_res!P62),0)</f>
        <v>1.0628201310303753E-5</v>
      </c>
      <c r="R62" s="78">
        <f>IFERROR((($C62*s_DL)/up_res!Q62),0)</f>
        <v>1.0713990655198044E-5</v>
      </c>
      <c r="S62" s="78">
        <f>IFERROR((($C62*s_DL)/up_res!R62),0)</f>
        <v>1.1087444576798355E-5</v>
      </c>
    </row>
    <row r="63" spans="1:19">
      <c r="A63" s="87" t="s">
        <v>32</v>
      </c>
      <c r="B63" s="87" t="s">
        <v>8</v>
      </c>
      <c r="C63" s="101">
        <v>5</v>
      </c>
      <c r="D63" s="102">
        <f>SUM(D64:D76)</f>
        <v>6557451.898975472</v>
      </c>
      <c r="E63" s="102">
        <f t="shared" ref="E63:S63" si="3">SUM(E64:E76)</f>
        <v>561592.97638800135</v>
      </c>
      <c r="F63" s="102">
        <f t="shared" si="3"/>
        <v>114423.55028625218</v>
      </c>
      <c r="G63" s="102">
        <f t="shared" si="3"/>
        <v>56.147348504968356</v>
      </c>
      <c r="H63" s="102">
        <f t="shared" si="3"/>
        <v>6671931.5966102304</v>
      </c>
      <c r="I63" s="102">
        <f t="shared" si="3"/>
        <v>7119101.0227119802</v>
      </c>
      <c r="J63" s="102">
        <f t="shared" si="3"/>
        <v>71.786053517900385</v>
      </c>
      <c r="K63" s="102">
        <f t="shared" si="3"/>
        <v>71.786053517900385</v>
      </c>
      <c r="L63" s="102">
        <f t="shared" si="3"/>
        <v>71.786053517900385</v>
      </c>
      <c r="M63" s="102">
        <f t="shared" si="3"/>
        <v>71.786053517900385</v>
      </c>
      <c r="N63" s="102">
        <f t="shared" si="3"/>
        <v>71.786053517900385</v>
      </c>
      <c r="O63" s="102">
        <f t="shared" si="3"/>
        <v>64.98011082504334</v>
      </c>
      <c r="P63" s="102">
        <f t="shared" si="3"/>
        <v>65.528912672919489</v>
      </c>
      <c r="Q63" s="102">
        <f t="shared" si="3"/>
        <v>65.454311290078209</v>
      </c>
      <c r="R63" s="102">
        <f t="shared" si="3"/>
        <v>64.556348566465033</v>
      </c>
      <c r="S63" s="102">
        <f t="shared" si="3"/>
        <v>63.457897008619582</v>
      </c>
    </row>
    <row r="64" spans="1:19">
      <c r="A64" s="90" t="s">
        <v>355</v>
      </c>
      <c r="B64" s="97">
        <v>1</v>
      </c>
      <c r="C64" s="76">
        <v>5</v>
      </c>
      <c r="D64" s="78">
        <f>IFERROR((($C64*s_DL)/up_res!C64),0)</f>
        <v>819681.34823102516</v>
      </c>
      <c r="E64" s="78">
        <f>IFERROR((($C64*s_DL)/up_res!D64),0)</f>
        <v>70199.110132201225</v>
      </c>
      <c r="F64" s="78">
        <f>IFERROR((($C64*s_DL)/up_res!E64),0)</f>
        <v>14302.941357857228</v>
      </c>
      <c r="G64" s="78">
        <f>IFERROR((($C64*s_DL)/up_res!F64),0)</f>
        <v>6.8540602428578765</v>
      </c>
      <c r="H64" s="78">
        <f>IFERROR((($C64*s_DL)/up_res!G64),0)</f>
        <v>833991.14364912512</v>
      </c>
      <c r="I64" s="78">
        <f>IFERROR((($C64*s_DL)/up_res!H64),0)</f>
        <v>889887.31242346915</v>
      </c>
      <c r="J64" s="78">
        <f>IFERROR((($C64*s_DL)/up_res!I64),0)</f>
        <v>8.7811643835616433</v>
      </c>
      <c r="K64" s="78">
        <f>IFERROR((($C64*s_DL)/up_res!J64),0)</f>
        <v>8.7811643835616433</v>
      </c>
      <c r="L64" s="78">
        <f>IFERROR((($C64*s_DL)/up_res!K64),0)</f>
        <v>8.7811643835616433</v>
      </c>
      <c r="M64" s="78">
        <f>IFERROR((($C64*s_DL)/up_res!L64),0)</f>
        <v>8.7811643835616433</v>
      </c>
      <c r="N64" s="78">
        <f>IFERROR((($C64*s_DL)/up_res!M64),0)</f>
        <v>8.7811643835616433</v>
      </c>
      <c r="O64" s="78">
        <f>IFERROR((($C64*s_DL)/up_res!N64),0)</f>
        <v>8.2905251141552494</v>
      </c>
      <c r="P64" s="78">
        <f>IFERROR((($C64*s_DL)/up_res!O64),0)</f>
        <v>8.2580781200011675</v>
      </c>
      <c r="Q64" s="78">
        <f>IFERROR((($C64*s_DL)/up_res!P64),0)</f>
        <v>8.1916851944822966</v>
      </c>
      <c r="R64" s="78">
        <f>IFERROR((($C64*s_DL)/up_res!Q64),0)</f>
        <v>8.0850995089170326</v>
      </c>
      <c r="S64" s="78">
        <f>IFERROR((($C64*s_DL)/up_res!R64),0)</f>
        <v>7.746478873239437</v>
      </c>
    </row>
    <row r="65" spans="1:19">
      <c r="A65" s="90" t="s">
        <v>356</v>
      </c>
      <c r="B65" s="97">
        <v>1</v>
      </c>
      <c r="C65" s="76">
        <v>5</v>
      </c>
      <c r="D65" s="78">
        <f>IFERROR((($C65*s_DL)/up_res!C65),0)</f>
        <v>819681.34823102516</v>
      </c>
      <c r="E65" s="78">
        <f>IFERROR((($C65*s_DL)/up_res!D65),0)</f>
        <v>70199.110132201225</v>
      </c>
      <c r="F65" s="78">
        <f>IFERROR((($C65*s_DL)/up_res!E65),0)</f>
        <v>14302.941357857228</v>
      </c>
      <c r="G65" s="78">
        <f>IFERROR((($C65*s_DL)/up_res!F65),0)</f>
        <v>6.999591658973352</v>
      </c>
      <c r="H65" s="78">
        <f>IFERROR((($C65*s_DL)/up_res!G65),0)</f>
        <v>833991.28918054141</v>
      </c>
      <c r="I65" s="78">
        <f>IFERROR((($C65*s_DL)/up_res!H65),0)</f>
        <v>889887.45795488544</v>
      </c>
      <c r="J65" s="78">
        <f>IFERROR((($C65*s_DL)/up_res!I65),0)</f>
        <v>8.5262557077625569</v>
      </c>
      <c r="K65" s="78">
        <f>IFERROR((($C65*s_DL)/up_res!J65),0)</f>
        <v>8.5262557077625569</v>
      </c>
      <c r="L65" s="78">
        <f>IFERROR((($C65*s_DL)/up_res!K65),0)</f>
        <v>8.5262557077625569</v>
      </c>
      <c r="M65" s="78">
        <f>IFERROR((($C65*s_DL)/up_res!L65),0)</f>
        <v>8.5262557077625569</v>
      </c>
      <c r="N65" s="78">
        <f>IFERROR((($C65*s_DL)/up_res!M65),0)</f>
        <v>8.5262557077625569</v>
      </c>
      <c r="O65" s="78">
        <f>IFERROR((($C65*s_DL)/up_res!N65),0)</f>
        <v>7.910958904109588</v>
      </c>
      <c r="P65" s="78">
        <f>IFERROR((($C65*s_DL)/up_res!O65),0)</f>
        <v>7.910958904109588</v>
      </c>
      <c r="Q65" s="78">
        <f>IFERROR((($C65*s_DL)/up_res!P65),0)</f>
        <v>7.910958904109588</v>
      </c>
      <c r="R65" s="78">
        <f>IFERROR((($C65*s_DL)/up_res!Q65),0)</f>
        <v>7.910958904109588</v>
      </c>
      <c r="S65" s="78">
        <f>IFERROR((($C65*s_DL)/up_res!R65),0)</f>
        <v>7.910958904109588</v>
      </c>
    </row>
    <row r="66" spans="1:19">
      <c r="A66" s="90" t="s">
        <v>357</v>
      </c>
      <c r="B66" s="98">
        <v>0.99980000000000002</v>
      </c>
      <c r="C66" s="76">
        <v>5</v>
      </c>
      <c r="D66" s="78">
        <f>IFERROR((($C66*s_DL)/up_res!C66),0)</f>
        <v>819517.411961379</v>
      </c>
      <c r="E66" s="78">
        <f>IFERROR((($C66*s_DL)/up_res!D66),0)</f>
        <v>70185.070310174779</v>
      </c>
      <c r="F66" s="78">
        <f>IFERROR((($C66*s_DL)/up_res!E66),0)</f>
        <v>14300.080769585657</v>
      </c>
      <c r="G66" s="78">
        <f>IFERROR((($C66*s_DL)/up_res!F66),0)</f>
        <v>7.011296968620286</v>
      </c>
      <c r="H66" s="78">
        <f>IFERROR((($C66*s_DL)/up_res!G66),0)</f>
        <v>833824.50402793323</v>
      </c>
      <c r="I66" s="78">
        <f>IFERROR((($C66*s_DL)/up_res!H66),0)</f>
        <v>889709.49356852239</v>
      </c>
      <c r="J66" s="78">
        <f>IFERROR((($C66*s_DL)/up_res!I66),0)</f>
        <v>9.1221478082191805</v>
      </c>
      <c r="K66" s="78">
        <f>IFERROR((($C66*s_DL)/up_res!J66),0)</f>
        <v>9.1221478082191805</v>
      </c>
      <c r="L66" s="78">
        <f>IFERROR((($C66*s_DL)/up_res!K66),0)</f>
        <v>9.1221478082191805</v>
      </c>
      <c r="M66" s="78">
        <f>IFERROR((($C66*s_DL)/up_res!L66),0)</f>
        <v>9.1221478082191805</v>
      </c>
      <c r="N66" s="78">
        <f>IFERROR((($C66*s_DL)/up_res!M66),0)</f>
        <v>9.1221478082191805</v>
      </c>
      <c r="O66" s="78">
        <f>IFERROR((($C66*s_DL)/up_res!N66),0)</f>
        <v>8.1235428417942543</v>
      </c>
      <c r="P66" s="78">
        <f>IFERROR((($C66*s_DL)/up_res!O66),0)</f>
        <v>8.1341910374853974</v>
      </c>
      <c r="Q66" s="78">
        <f>IFERROR((($C66*s_DL)/up_res!P66),0)</f>
        <v>8.1702762913812794</v>
      </c>
      <c r="R66" s="78">
        <f>IFERROR((($C66*s_DL)/up_res!Q66),0)</f>
        <v>7.7262892884322705</v>
      </c>
      <c r="S66" s="78">
        <f>IFERROR((($C66*s_DL)/up_res!R66),0)</f>
        <v>7.9241882792057883</v>
      </c>
    </row>
    <row r="67" spans="1:19">
      <c r="A67" s="90" t="s">
        <v>358</v>
      </c>
      <c r="B67" s="97">
        <v>2.0000000000000001E-4</v>
      </c>
      <c r="C67" s="76">
        <v>5</v>
      </c>
      <c r="D67" s="78">
        <f>IFERROR((($C67*s_DL)/up_res!C67),0)</f>
        <v>163.93626964620506</v>
      </c>
      <c r="E67" s="78">
        <f>IFERROR((($C67*s_DL)/up_res!D67),0)</f>
        <v>14.039822026440245</v>
      </c>
      <c r="F67" s="78">
        <f>IFERROR((($C67*s_DL)/up_res!E67),0)</f>
        <v>2.8605882715714457</v>
      </c>
      <c r="G67" s="78">
        <f>IFERROR((($C67*s_DL)/up_res!F67),0)</f>
        <v>1.3999183317946705E-3</v>
      </c>
      <c r="H67" s="78">
        <f>IFERROR((($C67*s_DL)/up_res!G67),0)</f>
        <v>166.79825783610829</v>
      </c>
      <c r="I67" s="78">
        <f>IFERROR((($C67*s_DL)/up_res!H67),0)</f>
        <v>177.97749159097711</v>
      </c>
      <c r="J67" s="78">
        <f>IFERROR((($C67*s_DL)/up_res!I67),0)</f>
        <v>2.1025570776255702E-3</v>
      </c>
      <c r="K67" s="78">
        <f>IFERROR((($C67*s_DL)/up_res!J67),0)</f>
        <v>2.1025570776255702E-3</v>
      </c>
      <c r="L67" s="78">
        <f>IFERROR((($C67*s_DL)/up_res!K67),0)</f>
        <v>2.1025570776255702E-3</v>
      </c>
      <c r="M67" s="78">
        <f>IFERROR((($C67*s_DL)/up_res!L67),0)</f>
        <v>2.1025570776255702E-3</v>
      </c>
      <c r="N67" s="78">
        <f>IFERROR((($C67*s_DL)/up_res!M67),0)</f>
        <v>2.1025570776255702E-3</v>
      </c>
      <c r="O67" s="78">
        <f>IFERROR((($C67*s_DL)/up_res!N67),0)</f>
        <v>1.5821917808219177E-3</v>
      </c>
      <c r="P67" s="78">
        <f>IFERROR((($C67*s_DL)/up_res!O67),0)</f>
        <v>1.5821917808219177E-3</v>
      </c>
      <c r="Q67" s="78">
        <f>IFERROR((($C67*s_DL)/up_res!P67),0)</f>
        <v>1.5821917808219177E-3</v>
      </c>
      <c r="R67" s="78">
        <f>IFERROR((($C67*s_DL)/up_res!Q67),0)</f>
        <v>1.5821917808219177E-3</v>
      </c>
      <c r="S67" s="78">
        <f>IFERROR((($C67*s_DL)/up_res!R67),0)</f>
        <v>1.5821917808219177E-3</v>
      </c>
    </row>
    <row r="68" spans="1:19">
      <c r="A68" s="90" t="s">
        <v>359</v>
      </c>
      <c r="B68" s="97">
        <v>0.99999979999999999</v>
      </c>
      <c r="C68" s="76">
        <v>5</v>
      </c>
      <c r="D68" s="78">
        <f>IFERROR((($C68*s_DL)/up_res!C68),0)</f>
        <v>819681.18429475557</v>
      </c>
      <c r="E68" s="78">
        <f>IFERROR((($C68*s_DL)/up_res!D68),0)</f>
        <v>70199.096092379201</v>
      </c>
      <c r="F68" s="78">
        <f>IFERROR((($C68*s_DL)/up_res!E68),0)</f>
        <v>14302.938497268957</v>
      </c>
      <c r="G68" s="78">
        <f>IFERROR((($C68*s_DL)/up_res!F68),0)</f>
        <v>6.7340231489553677</v>
      </c>
      <c r="H68" s="78">
        <f>IFERROR((($C68*s_DL)/up_res!G68),0)</f>
        <v>833990.85681517352</v>
      </c>
      <c r="I68" s="78">
        <f>IFERROR((($C68*s_DL)/up_res!H68),0)</f>
        <v>889887.01441028388</v>
      </c>
      <c r="J68" s="78">
        <f>IFERROR((($C68*s_DL)/up_res!I68),0)</f>
        <v>8.3065051880136984</v>
      </c>
      <c r="K68" s="78">
        <f>IFERROR((($C68*s_DL)/up_res!J68),0)</f>
        <v>8.3065051880136984</v>
      </c>
      <c r="L68" s="78">
        <f>IFERROR((($C68*s_DL)/up_res!K68),0)</f>
        <v>8.3065051880136984</v>
      </c>
      <c r="M68" s="78">
        <f>IFERROR((($C68*s_DL)/up_res!L68),0)</f>
        <v>8.3065051880136984</v>
      </c>
      <c r="N68" s="78">
        <f>IFERROR((($C68*s_DL)/up_res!M68),0)</f>
        <v>8.3065051880136984</v>
      </c>
      <c r="O68" s="78">
        <f>IFERROR((($C68*s_DL)/up_res!N68),0)</f>
        <v>8.2833270709802225</v>
      </c>
      <c r="P68" s="78">
        <f>IFERROR((($C68*s_DL)/up_res!O68),0)</f>
        <v>8.214908953185672</v>
      </c>
      <c r="Q68" s="78">
        <f>IFERROR((($C68*s_DL)/up_res!P68),0)</f>
        <v>8.3023743166163566</v>
      </c>
      <c r="R68" s="78">
        <f>IFERROR((($C68*s_DL)/up_res!Q68),0)</f>
        <v>8.2405805436643824</v>
      </c>
      <c r="S68" s="78">
        <f>IFERROR((($C68*s_DL)/up_res!R68),0)</f>
        <v>7.610812599677022</v>
      </c>
    </row>
    <row r="69" spans="1:19">
      <c r="A69" s="90" t="s">
        <v>360</v>
      </c>
      <c r="B69" s="97">
        <v>1.9999999999999999E-7</v>
      </c>
      <c r="C69" s="76">
        <v>5</v>
      </c>
      <c r="D69" s="78">
        <f>IFERROR((($C69*s_DL)/up_res!C69),0)</f>
        <v>0.16393626964620503</v>
      </c>
      <c r="E69" s="78">
        <f>IFERROR((($C69*s_DL)/up_res!D69),0)</f>
        <v>1.4039822026440245E-2</v>
      </c>
      <c r="F69" s="78">
        <f>IFERROR((($C69*s_DL)/up_res!E69),0)</f>
        <v>2.8605882715714453E-3</v>
      </c>
      <c r="G69" s="78">
        <f>IFERROR((($C69*s_DL)/up_res!F69),0)</f>
        <v>1.3782599609792821E-6</v>
      </c>
      <c r="H69" s="78">
        <f>IFERROR((($C69*s_DL)/up_res!G69),0)</f>
        <v>0.16679823617773745</v>
      </c>
      <c r="I69" s="78">
        <f>IFERROR((($C69*s_DL)/up_res!H69),0)</f>
        <v>0.17797746993260624</v>
      </c>
      <c r="J69" s="78">
        <f>IFERROR((($C69*s_DL)/up_res!I69),0)</f>
        <v>1.7386529680365296E-6</v>
      </c>
      <c r="K69" s="78">
        <f>IFERROR((($C69*s_DL)/up_res!J69),0)</f>
        <v>1.7386529680365296E-6</v>
      </c>
      <c r="L69" s="78">
        <f>IFERROR((($C69*s_DL)/up_res!K69),0)</f>
        <v>1.7386529680365296E-6</v>
      </c>
      <c r="M69" s="78">
        <f>IFERROR((($C69*s_DL)/up_res!L69),0)</f>
        <v>1.7386529680365296E-6</v>
      </c>
      <c r="N69" s="78">
        <f>IFERROR((($C69*s_DL)/up_res!M69),0)</f>
        <v>1.7386529680365296E-6</v>
      </c>
      <c r="O69" s="78">
        <f>IFERROR((($C69*s_DL)/up_res!N69),0)</f>
        <v>1.6057626080967314E-6</v>
      </c>
      <c r="P69" s="78">
        <f>IFERROR((($C69*s_DL)/up_res!O69),0)</f>
        <v>1.6417600664176005E-6</v>
      </c>
      <c r="Q69" s="78">
        <f>IFERROR((($C69*s_DL)/up_res!P69),0)</f>
        <v>1.6158352718187306E-6</v>
      </c>
      <c r="R69" s="78">
        <f>IFERROR((($C69*s_DL)/up_res!Q69),0)</f>
        <v>1.6788812785388123E-6</v>
      </c>
      <c r="S69" s="78">
        <f>IFERROR((($C69*s_DL)/up_res!R69),0)</f>
        <v>1.5577134269695397E-6</v>
      </c>
    </row>
    <row r="70" spans="1:19">
      <c r="A70" s="90" t="s">
        <v>361</v>
      </c>
      <c r="B70" s="97">
        <v>0.99979000004200003</v>
      </c>
      <c r="C70" s="76">
        <v>5</v>
      </c>
      <c r="D70" s="78">
        <f>IFERROR((($C70*s_DL)/up_res!C70),0)</f>
        <v>819509.21518232336</v>
      </c>
      <c r="E70" s="78">
        <f>IFERROR((($C70*s_DL)/up_res!D70),0)</f>
        <v>70184.368322021823</v>
      </c>
      <c r="F70" s="78">
        <f>IFERROR((($C70*s_DL)/up_res!E70),0)</f>
        <v>14299.937740772802</v>
      </c>
      <c r="G70" s="78">
        <f>IFERROR((($C70*s_DL)/up_res!F70),0)</f>
        <v>6.8364489654310523</v>
      </c>
      <c r="H70" s="78">
        <f>IFERROR((($C70*s_DL)/up_res!G70),0)</f>
        <v>833815.98937206157</v>
      </c>
      <c r="I70" s="78">
        <f>IFERROR((($C70*s_DL)/up_res!H70),0)</f>
        <v>889700.41995331063</v>
      </c>
      <c r="J70" s="78">
        <f>IFERROR((($C70*s_DL)/up_res!I70),0)</f>
        <v>8.5420414113177419</v>
      </c>
      <c r="K70" s="78">
        <f>IFERROR((($C70*s_DL)/up_res!J70),0)</f>
        <v>8.5420414113177419</v>
      </c>
      <c r="L70" s="78">
        <f>IFERROR((($C70*s_DL)/up_res!K70),0)</f>
        <v>8.5420414113177419</v>
      </c>
      <c r="M70" s="78">
        <f>IFERROR((($C70*s_DL)/up_res!L70),0)</f>
        <v>8.5420414113177419</v>
      </c>
      <c r="N70" s="78">
        <f>IFERROR((($C70*s_DL)/up_res!M70),0)</f>
        <v>8.5420414113177419</v>
      </c>
      <c r="O70" s="78">
        <f>IFERROR((($C70*s_DL)/up_res!N70),0)</f>
        <v>8.1992145827951326</v>
      </c>
      <c r="P70" s="78">
        <f>IFERROR((($C70*s_DL)/up_res!O70),0)</f>
        <v>8.2286170715189897</v>
      </c>
      <c r="Q70" s="78">
        <f>IFERROR((($C70*s_DL)/up_res!P70),0)</f>
        <v>8.1812569693611881</v>
      </c>
      <c r="R70" s="78">
        <f>IFERROR((($C70*s_DL)/up_res!Q70),0)</f>
        <v>8.2998802007545507</v>
      </c>
      <c r="S70" s="78">
        <f>IFERROR((($C70*s_DL)/up_res!R70),0)</f>
        <v>7.7265745561363284</v>
      </c>
    </row>
    <row r="71" spans="1:19">
      <c r="A71" s="90" t="s">
        <v>362</v>
      </c>
      <c r="B71" s="97">
        <v>2.0999995799999999E-4</v>
      </c>
      <c r="C71" s="76">
        <v>5</v>
      </c>
      <c r="D71" s="78">
        <f>IFERROR((($C71*s_DL)/up_res!C71),0)</f>
        <v>172.13304870189867</v>
      </c>
      <c r="E71" s="78">
        <f>IFERROR((($C71*s_DL)/up_res!D71),0)</f>
        <v>14.74181017939963</v>
      </c>
      <c r="F71" s="78">
        <f>IFERROR((($C71*s_DL)/up_res!E71),0)</f>
        <v>3.0036170844264807</v>
      </c>
      <c r="G71" s="78">
        <f>IFERROR((($C71*s_DL)/up_res!F71),0)</f>
        <v>1.4258424601778742E-3</v>
      </c>
      <c r="H71" s="78">
        <f>IFERROR((($C71*s_DL)/up_res!G71),0)</f>
        <v>175.13809162878533</v>
      </c>
      <c r="I71" s="78">
        <f>IFERROR((($C71*s_DL)/up_res!H71),0)</f>
        <v>186.87628472375849</v>
      </c>
      <c r="J71" s="78">
        <f>IFERROR((($C71*s_DL)/up_res!I71),0)</f>
        <v>0</v>
      </c>
      <c r="K71" s="78">
        <f>IFERROR((($C71*s_DL)/up_res!J71),0)</f>
        <v>0</v>
      </c>
      <c r="L71" s="78">
        <f>IFERROR((($C71*s_DL)/up_res!K71),0)</f>
        <v>0</v>
      </c>
      <c r="M71" s="78">
        <f>IFERROR((($C71*s_DL)/up_res!L71),0)</f>
        <v>0</v>
      </c>
      <c r="N71" s="78">
        <f>IFERROR((($C71*s_DL)/up_res!M71),0)</f>
        <v>0</v>
      </c>
      <c r="O71" s="78">
        <f>IFERROR((($C71*s_DL)/up_res!N71),0)</f>
        <v>1.7322968084404627E-3</v>
      </c>
      <c r="P71" s="78">
        <f>IFERROR((($C71*s_DL)/up_res!O71),0)</f>
        <v>1.7362332076156254E-3</v>
      </c>
      <c r="Q71" s="78">
        <f>IFERROR((($C71*s_DL)/up_res!P71),0)</f>
        <v>1.7408393889965475E-3</v>
      </c>
      <c r="R71" s="78">
        <f>IFERROR((($C71*s_DL)/up_res!Q71),0)</f>
        <v>1.7238915620079527E-3</v>
      </c>
      <c r="S71" s="78">
        <f>IFERROR((($C71*s_DL)/up_res!R71),0)</f>
        <v>1.6114913063165902E-3</v>
      </c>
    </row>
    <row r="72" spans="1:19">
      <c r="A72" s="90" t="s">
        <v>363</v>
      </c>
      <c r="B72" s="97">
        <v>1</v>
      </c>
      <c r="C72" s="76">
        <v>5</v>
      </c>
      <c r="D72" s="78">
        <f>IFERROR((($C72*s_DL)/up_res!C72),0)</f>
        <v>819681.34823102516</v>
      </c>
      <c r="E72" s="78">
        <f>IFERROR((($C72*s_DL)/up_res!D72),0)</f>
        <v>70199.110132201225</v>
      </c>
      <c r="F72" s="78">
        <f>IFERROR((($C72*s_DL)/up_res!E72),0)</f>
        <v>14302.941357857228</v>
      </c>
      <c r="G72" s="78">
        <f>IFERROR((($C72*s_DL)/up_res!F72),0)</f>
        <v>7.7773240655259466</v>
      </c>
      <c r="H72" s="78">
        <f>IFERROR((($C72*s_DL)/up_res!G72),0)</f>
        <v>833992.06691294792</v>
      </c>
      <c r="I72" s="78">
        <f>IFERROR((($C72*s_DL)/up_res!H72),0)</f>
        <v>889888.23568729183</v>
      </c>
      <c r="J72" s="78">
        <f>IFERROR((($C72*s_DL)/up_res!I72),0)</f>
        <v>10.539155251141551</v>
      </c>
      <c r="K72" s="78">
        <f>IFERROR((($C72*s_DL)/up_res!J72),0)</f>
        <v>10.539155251141551</v>
      </c>
      <c r="L72" s="78">
        <f>IFERROR((($C72*s_DL)/up_res!K72),0)</f>
        <v>10.539155251141551</v>
      </c>
      <c r="M72" s="78">
        <f>IFERROR((($C72*s_DL)/up_res!L72),0)</f>
        <v>10.539155251141551</v>
      </c>
      <c r="N72" s="78">
        <f>IFERROR((($C72*s_DL)/up_res!M72),0)</f>
        <v>10.539155251141551</v>
      </c>
      <c r="O72" s="78">
        <f>IFERROR((($C72*s_DL)/up_res!N72),0)</f>
        <v>8.3190639269406361</v>
      </c>
      <c r="P72" s="78">
        <f>IFERROR((($C72*s_DL)/up_res!O72),0)</f>
        <v>8.5636782856367795</v>
      </c>
      <c r="Q72" s="78">
        <f>IFERROR((($C72*s_DL)/up_res!P72),0)</f>
        <v>8.3445174626681435</v>
      </c>
      <c r="R72" s="78">
        <f>IFERROR((($C72*s_DL)/up_res!Q72),0)</f>
        <v>8.3016235413495654</v>
      </c>
      <c r="S72" s="78">
        <f>IFERROR((($C72*s_DL)/up_res!R72),0)</f>
        <v>8.7899543378995428</v>
      </c>
    </row>
    <row r="73" spans="1:19">
      <c r="A73" s="90" t="s">
        <v>364</v>
      </c>
      <c r="B73" s="97">
        <v>1</v>
      </c>
      <c r="C73" s="76">
        <v>5</v>
      </c>
      <c r="D73" s="78">
        <f>IFERROR((($C73*s_DL)/up_res!C73),0)</f>
        <v>819681.34823102516</v>
      </c>
      <c r="E73" s="78">
        <f>IFERROR((($C73*s_DL)/up_res!D73),0)</f>
        <v>70199.110132201225</v>
      </c>
      <c r="F73" s="78">
        <f>IFERROR((($C73*s_DL)/up_res!E73),0)</f>
        <v>14302.941357857228</v>
      </c>
      <c r="G73" s="78">
        <f>IFERROR((($C73*s_DL)/up_res!F73),0)</f>
        <v>7.0771756703326147</v>
      </c>
      <c r="H73" s="78">
        <f>IFERROR((($C73*s_DL)/up_res!G73),0)</f>
        <v>833991.36676455277</v>
      </c>
      <c r="I73" s="78">
        <f>IFERROR((($C73*s_DL)/up_res!H73),0)</f>
        <v>889887.53553889669</v>
      </c>
      <c r="J73" s="78">
        <f>IFERROR((($C73*s_DL)/up_res!I73),0)</f>
        <v>9.4228310502283108</v>
      </c>
      <c r="K73" s="78">
        <f>IFERROR((($C73*s_DL)/up_res!J73),0)</f>
        <v>9.4228310502283108</v>
      </c>
      <c r="L73" s="78">
        <f>IFERROR((($C73*s_DL)/up_res!K73),0)</f>
        <v>9.4228310502283108</v>
      </c>
      <c r="M73" s="78">
        <f>IFERROR((($C73*s_DL)/up_res!L73),0)</f>
        <v>9.4228310502283108</v>
      </c>
      <c r="N73" s="78">
        <f>IFERROR((($C73*s_DL)/up_res!M73),0)</f>
        <v>9.4228310502283108</v>
      </c>
      <c r="O73" s="78">
        <f>IFERROR((($C73*s_DL)/up_res!N73),0)</f>
        <v>7.6216692676723925</v>
      </c>
      <c r="P73" s="78">
        <f>IFERROR((($C73*s_DL)/up_res!O73),0)</f>
        <v>7.9847676809927099</v>
      </c>
      <c r="Q73" s="78">
        <f>IFERROR((($C73*s_DL)/up_res!P73),0)</f>
        <v>8.1740976645435222</v>
      </c>
      <c r="R73" s="78">
        <f>IFERROR((($C73*s_DL)/up_res!Q73),0)</f>
        <v>7.6850442527763718</v>
      </c>
      <c r="S73" s="78">
        <f>IFERROR((($C73*s_DL)/up_res!R73),0)</f>
        <v>7.9986445799864478</v>
      </c>
    </row>
    <row r="74" spans="1:19">
      <c r="A74" s="90" t="s">
        <v>365</v>
      </c>
      <c r="B74" s="99">
        <v>1.9000000000000001E-8</v>
      </c>
      <c r="C74" s="76">
        <v>5</v>
      </c>
      <c r="D74" s="78">
        <f>IFERROR((($C74*s_DL)/up_res!C74),0)</f>
        <v>1.557394561638948E-2</v>
      </c>
      <c r="E74" s="78">
        <f>IFERROR((($C74*s_DL)/up_res!D74),0)</f>
        <v>1.3337830925118233E-3</v>
      </c>
      <c r="F74" s="78">
        <f>IFERROR((($C74*s_DL)/up_res!E74),0)</f>
        <v>2.7175588579928732E-4</v>
      </c>
      <c r="G74" s="78">
        <f>IFERROR((($C74*s_DL)/up_res!F74),0)</f>
        <v>1.3326420929456422E-7</v>
      </c>
      <c r="H74" s="78">
        <f>IFERROR((($C74*s_DL)/up_res!G74),0)</f>
        <v>1.5845834766398063E-2</v>
      </c>
      <c r="I74" s="78">
        <f>IFERROR((($C74*s_DL)/up_res!H74),0)</f>
        <v>1.6907861973110599E-2</v>
      </c>
      <c r="J74" s="78">
        <f>IFERROR((($C74*s_DL)/up_res!I74),0)</f>
        <v>0</v>
      </c>
      <c r="K74" s="78">
        <f>IFERROR((($C74*s_DL)/up_res!J74),0)</f>
        <v>0</v>
      </c>
      <c r="L74" s="78">
        <f>IFERROR((($C74*s_DL)/up_res!K74),0)</f>
        <v>0</v>
      </c>
      <c r="M74" s="78">
        <f>IFERROR((($C74*s_DL)/up_res!L74),0)</f>
        <v>0</v>
      </c>
      <c r="N74" s="78">
        <f>IFERROR((($C74*s_DL)/up_res!M74),0)</f>
        <v>0</v>
      </c>
      <c r="O74" s="78">
        <f>IFERROR((($C74*s_DL)/up_res!N74),0)</f>
        <v>1.4926617231475278E-7</v>
      </c>
      <c r="P74" s="78">
        <f>IFERROR((($C74*s_DL)/up_res!O74),0)</f>
        <v>1.5407411137971167E-7</v>
      </c>
      <c r="Q74" s="78">
        <f>IFERROR((($C74*s_DL)/up_res!P74),0)</f>
        <v>1.5506051156401982E-7</v>
      </c>
      <c r="R74" s="78">
        <f>IFERROR((($C74*s_DL)/up_res!Q74),0)</f>
        <v>1.4764575474819673E-7</v>
      </c>
      <c r="S74" s="78">
        <f>IFERROR((($C74*s_DL)/up_res!R74),0)</f>
        <v>1.5061559794940754E-7</v>
      </c>
    </row>
    <row r="75" spans="1:19">
      <c r="A75" s="90" t="s">
        <v>366</v>
      </c>
      <c r="B75" s="97">
        <v>1</v>
      </c>
      <c r="C75" s="76">
        <v>5</v>
      </c>
      <c r="D75" s="78">
        <f>IFERROR((($C75*s_DL)/up_res!C75),0)</f>
        <v>819681.34823102516</v>
      </c>
      <c r="E75" s="78">
        <f>IFERROR((($C75*s_DL)/up_res!D75),0)</f>
        <v>70199.110132201225</v>
      </c>
      <c r="F75" s="78">
        <f>IFERROR((($C75*s_DL)/up_res!E75),0)</f>
        <v>14302.941357857228</v>
      </c>
      <c r="G75" s="78">
        <f>IFERROR((($C75*s_DL)/up_res!F75),0)</f>
        <v>6.8545907018194807</v>
      </c>
      <c r="H75" s="78">
        <f>IFERROR((($C75*s_DL)/up_res!G75),0)</f>
        <v>833991.14417958411</v>
      </c>
      <c r="I75" s="78">
        <f>IFERROR((($C75*s_DL)/up_res!H75),0)</f>
        <v>889887.31295392802</v>
      </c>
      <c r="J75" s="78">
        <f>IFERROR((($C75*s_DL)/up_res!I75),0)</f>
        <v>8.5438356164383542</v>
      </c>
      <c r="K75" s="78">
        <f>IFERROR((($C75*s_DL)/up_res!J75),0)</f>
        <v>8.5438356164383542</v>
      </c>
      <c r="L75" s="78">
        <f>IFERROR((($C75*s_DL)/up_res!K75),0)</f>
        <v>8.5438356164383542</v>
      </c>
      <c r="M75" s="78">
        <f>IFERROR((($C75*s_DL)/up_res!L75),0)</f>
        <v>8.5438356164383542</v>
      </c>
      <c r="N75" s="78">
        <f>IFERROR((($C75*s_DL)/up_res!M75),0)</f>
        <v>8.5438356164383542</v>
      </c>
      <c r="O75" s="78">
        <f>IFERROR((($C75*s_DL)/up_res!N75),0)</f>
        <v>8.2284814837165321</v>
      </c>
      <c r="P75" s="78">
        <f>IFERROR((($C75*s_DL)/up_res!O75),0)</f>
        <v>8.2303816479536813</v>
      </c>
      <c r="Q75" s="78">
        <f>IFERROR((($C75*s_DL)/up_res!P75),0)</f>
        <v>8.1758090566489177</v>
      </c>
      <c r="R75" s="78">
        <f>IFERROR((($C75*s_DL)/up_res!Q75),0)</f>
        <v>8.3035537026007518</v>
      </c>
      <c r="S75" s="78">
        <f>IFERROR((($C75*s_DL)/up_res!R75),0)</f>
        <v>7.7470783995046855</v>
      </c>
    </row>
    <row r="76" spans="1:19">
      <c r="A76" s="90" t="s">
        <v>367</v>
      </c>
      <c r="B76" s="97">
        <v>1.339E-6</v>
      </c>
      <c r="C76" s="76">
        <v>5</v>
      </c>
      <c r="D76" s="78">
        <f>IFERROR((($C76*s_DL)/up_res!C76),0)</f>
        <v>1.0975533252813428</v>
      </c>
      <c r="E76" s="78">
        <f>IFERROR((($C76*s_DL)/up_res!D76),0)</f>
        <v>9.3996608467017434E-2</v>
      </c>
      <c r="F76" s="78">
        <f>IFERROR((($C76*s_DL)/up_res!E76),0)</f>
        <v>1.9151638478170828E-2</v>
      </c>
      <c r="G76" s="78">
        <f>IFERROR((($C76*s_DL)/up_res!F76),0)</f>
        <v>9.8101362325079788E-6</v>
      </c>
      <c r="H76" s="78">
        <f>IFERROR((($C76*s_DL)/up_res!G76),0)</f>
        <v>1.1167147738957461</v>
      </c>
      <c r="I76" s="78">
        <f>IFERROR((($C76*s_DL)/up_res!H76),0)</f>
        <v>1.1915597438845926</v>
      </c>
      <c r="J76" s="78">
        <f>IFERROR((($C76*s_DL)/up_res!I76),0)</f>
        <v>1.2805486757990868E-5</v>
      </c>
      <c r="K76" s="78">
        <f>IFERROR((($C76*s_DL)/up_res!J76),0)</f>
        <v>1.2805486757990868E-5</v>
      </c>
      <c r="L76" s="78">
        <f>IFERROR((($C76*s_DL)/up_res!K76),0)</f>
        <v>1.2805486757990868E-5</v>
      </c>
      <c r="M76" s="78">
        <f>IFERROR((($C76*s_DL)/up_res!L76),0)</f>
        <v>1.2805486757990868E-5</v>
      </c>
      <c r="N76" s="78">
        <f>IFERROR((($C76*s_DL)/up_res!M76),0)</f>
        <v>1.2805486757990868E-5</v>
      </c>
      <c r="O76" s="78">
        <f>IFERROR((($C76*s_DL)/up_res!N76),0)</f>
        <v>1.13892612875925E-5</v>
      </c>
      <c r="P76" s="78">
        <f>IFERROR((($C76*s_DL)/up_res!O76),0)</f>
        <v>1.0751212899543372E-5</v>
      </c>
      <c r="Q76" s="78">
        <f>IFERROR((($C76*s_DL)/up_res!P76),0)</f>
        <v>1.0628201310303753E-5</v>
      </c>
      <c r="R76" s="78">
        <f>IFERROR((($C76*s_DL)/up_res!Q76),0)</f>
        <v>1.0713990655198044E-5</v>
      </c>
      <c r="S76" s="78">
        <f>IFERROR((($C76*s_DL)/up_res!R76),0)</f>
        <v>1.1087444576798355E-5</v>
      </c>
    </row>
  </sheetData>
  <sheetProtection algorithmName="SHA-512" hashValue="G7anMezB9eG35cm0sDHQpq692EuiSnjZ6H9yUmt8vor7WNi4I/gc6nEPJEiLohHUzILpi+WYEH4noXWmfvSyzQ==" saltValue="bN+kj5zEQK5zsayIaI934A==" spinCount="100000" sheet="1" objects="1" scenarios="1"/>
  <autoFilter ref="A1:S76" xr:uid="{00000000-0009-0000-0000-000012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79998168889431442"/>
  </sheetPr>
  <dimension ref="A1:S76"/>
  <sheetViews>
    <sheetView workbookViewId="0">
      <pane xSplit="3" ySplit="1" topLeftCell="D2" activePane="bottomRight" state="frozen"/>
      <selection pane="topRight" activeCell="C1" sqref="C1"/>
      <selection pane="bottomLeft" activeCell="A2" sqref="A2"/>
      <selection pane="bottomRight" activeCell="D2" sqref="D2"/>
    </sheetView>
  </sheetViews>
  <sheetFormatPr defaultRowHeight="14.25"/>
  <cols>
    <col min="1" max="1" width="12" style="61" bestFit="1" customWidth="1"/>
    <col min="2" max="2" width="11.73046875" style="21" bestFit="1" customWidth="1"/>
    <col min="3" max="3" width="7.1328125" style="21" bestFit="1" customWidth="1"/>
    <col min="4" max="4" width="13.86328125" style="21" bestFit="1" customWidth="1"/>
    <col min="5" max="5" width="16.265625" style="21" bestFit="1" customWidth="1"/>
    <col min="6" max="6" width="16.1328125" style="21" bestFit="1" customWidth="1"/>
    <col min="7" max="7" width="13.86328125" style="21" bestFit="1" customWidth="1"/>
    <col min="8" max="8" width="15" style="21" bestFit="1" customWidth="1"/>
    <col min="9" max="9" width="15.1328125" style="21" bestFit="1" customWidth="1"/>
    <col min="10" max="10" width="11.73046875" style="21" bestFit="1" customWidth="1"/>
    <col min="11" max="12" width="13.3984375" style="21" bestFit="1" customWidth="1"/>
    <col min="13" max="13" width="14.3984375" style="21" bestFit="1" customWidth="1"/>
    <col min="14" max="14" width="12.1328125" style="21" bestFit="1" customWidth="1"/>
    <col min="15" max="15" width="11.73046875" style="21" bestFit="1" customWidth="1"/>
    <col min="16" max="17" width="13.3984375" style="21" bestFit="1" customWidth="1"/>
    <col min="18" max="18" width="14.3984375" style="21" bestFit="1" customWidth="1"/>
    <col min="19" max="19" width="12.1328125" style="21" bestFit="1" customWidth="1"/>
    <col min="20" max="245" width="9.06640625" style="21"/>
    <col min="246" max="246" width="15.3984375" style="21" bestFit="1" customWidth="1"/>
    <col min="247" max="247" width="11.1328125" style="21" bestFit="1" customWidth="1"/>
    <col min="248" max="248" width="14.59765625" style="21" bestFit="1" customWidth="1"/>
    <col min="249" max="249" width="17.3984375" style="21" bestFit="1" customWidth="1"/>
    <col min="250" max="250" width="17.59765625" style="21" bestFit="1" customWidth="1"/>
    <col min="251" max="251" width="14.73046875" style="21" bestFit="1" customWidth="1"/>
    <col min="252" max="252" width="14.3984375" style="21" bestFit="1" customWidth="1"/>
    <col min="253" max="253" width="12.1328125" style="21" bestFit="1" customWidth="1"/>
    <col min="254" max="254" width="12.3984375" style="21" bestFit="1" customWidth="1"/>
    <col min="255" max="256" width="13.86328125" style="21" bestFit="1" customWidth="1"/>
    <col min="257" max="257" width="14.86328125" style="21" bestFit="1" customWidth="1"/>
    <col min="258" max="258" width="12.1328125" style="21" bestFit="1" customWidth="1"/>
    <col min="259" max="259" width="12.3984375" style="21" bestFit="1" customWidth="1"/>
    <col min="260" max="261" width="13.86328125" style="21" bestFit="1" customWidth="1"/>
    <col min="262" max="262" width="14.86328125" style="21" bestFit="1" customWidth="1"/>
    <col min="263" max="501" width="9.06640625" style="21"/>
    <col min="502" max="502" width="15.3984375" style="21" bestFit="1" customWidth="1"/>
    <col min="503" max="503" width="11.1328125" style="21" bestFit="1" customWidth="1"/>
    <col min="504" max="504" width="14.59765625" style="21" bestFit="1" customWidth="1"/>
    <col min="505" max="505" width="17.3984375" style="21" bestFit="1" customWidth="1"/>
    <col min="506" max="506" width="17.59765625" style="21" bestFit="1" customWidth="1"/>
    <col min="507" max="507" width="14.73046875" style="21" bestFit="1" customWidth="1"/>
    <col min="508" max="508" width="14.3984375" style="21" bestFit="1" customWidth="1"/>
    <col min="509" max="509" width="12.1328125" style="21" bestFit="1" customWidth="1"/>
    <col min="510" max="510" width="12.3984375" style="21" bestFit="1" customWidth="1"/>
    <col min="511" max="512" width="13.86328125" style="21" bestFit="1" customWidth="1"/>
    <col min="513" max="513" width="14.86328125" style="21" bestFit="1" customWidth="1"/>
    <col min="514" max="514" width="12.1328125" style="21" bestFit="1" customWidth="1"/>
    <col min="515" max="515" width="12.3984375" style="21" bestFit="1" customWidth="1"/>
    <col min="516" max="517" width="13.86328125" style="21" bestFit="1" customWidth="1"/>
    <col min="518" max="518" width="14.86328125" style="21" bestFit="1" customWidth="1"/>
    <col min="519" max="757" width="9.06640625" style="21"/>
    <col min="758" max="758" width="15.3984375" style="21" bestFit="1" customWidth="1"/>
    <col min="759" max="759" width="11.1328125" style="21" bestFit="1" customWidth="1"/>
    <col min="760" max="760" width="14.59765625" style="21" bestFit="1" customWidth="1"/>
    <col min="761" max="761" width="17.3984375" style="21" bestFit="1" customWidth="1"/>
    <col min="762" max="762" width="17.59765625" style="21" bestFit="1" customWidth="1"/>
    <col min="763" max="763" width="14.73046875" style="21" bestFit="1" customWidth="1"/>
    <col min="764" max="764" width="14.3984375" style="21" bestFit="1" customWidth="1"/>
    <col min="765" max="765" width="12.1328125" style="21" bestFit="1" customWidth="1"/>
    <col min="766" max="766" width="12.3984375" style="21" bestFit="1" customWidth="1"/>
    <col min="767" max="768" width="13.86328125" style="21" bestFit="1" customWidth="1"/>
    <col min="769" max="769" width="14.86328125" style="21" bestFit="1" customWidth="1"/>
    <col min="770" max="770" width="12.1328125" style="21" bestFit="1" customWidth="1"/>
    <col min="771" max="771" width="12.3984375" style="21" bestFit="1" customWidth="1"/>
    <col min="772" max="773" width="13.86328125" style="21" bestFit="1" customWidth="1"/>
    <col min="774" max="774" width="14.86328125" style="21" bestFit="1" customWidth="1"/>
    <col min="775" max="1013" width="9.06640625" style="21"/>
    <col min="1014" max="1014" width="15.3984375" style="21" bestFit="1" customWidth="1"/>
    <col min="1015" max="1015" width="11.1328125" style="21" bestFit="1" customWidth="1"/>
    <col min="1016" max="1016" width="14.59765625" style="21" bestFit="1" customWidth="1"/>
    <col min="1017" max="1017" width="17.3984375" style="21" bestFit="1" customWidth="1"/>
    <col min="1018" max="1018" width="17.59765625" style="21" bestFit="1" customWidth="1"/>
    <col min="1019" max="1019" width="14.73046875" style="21" bestFit="1" customWidth="1"/>
    <col min="1020" max="1020" width="14.3984375" style="21" bestFit="1" customWidth="1"/>
    <col min="1021" max="1021" width="12.1328125" style="21" bestFit="1" customWidth="1"/>
    <col min="1022" max="1022" width="12.3984375" style="21" bestFit="1" customWidth="1"/>
    <col min="1023" max="1024" width="13.86328125" style="21" bestFit="1" customWidth="1"/>
    <col min="1025" max="1025" width="14.86328125" style="21" bestFit="1" customWidth="1"/>
    <col min="1026" max="1026" width="12.1328125" style="21" bestFit="1" customWidth="1"/>
    <col min="1027" max="1027" width="12.3984375" style="21" bestFit="1" customWidth="1"/>
    <col min="1028" max="1029" width="13.86328125" style="21" bestFit="1" customWidth="1"/>
    <col min="1030" max="1030" width="14.86328125" style="21" bestFit="1" customWidth="1"/>
    <col min="1031" max="1269" width="9.06640625" style="21"/>
    <col min="1270" max="1270" width="15.3984375" style="21" bestFit="1" customWidth="1"/>
    <col min="1271" max="1271" width="11.1328125" style="21" bestFit="1" customWidth="1"/>
    <col min="1272" max="1272" width="14.59765625" style="21" bestFit="1" customWidth="1"/>
    <col min="1273" max="1273" width="17.3984375" style="21" bestFit="1" customWidth="1"/>
    <col min="1274" max="1274" width="17.59765625" style="21" bestFit="1" customWidth="1"/>
    <col min="1275" max="1275" width="14.73046875" style="21" bestFit="1" customWidth="1"/>
    <col min="1276" max="1276" width="14.3984375" style="21" bestFit="1" customWidth="1"/>
    <col min="1277" max="1277" width="12.1328125" style="21" bestFit="1" customWidth="1"/>
    <col min="1278" max="1278" width="12.3984375" style="21" bestFit="1" customWidth="1"/>
    <col min="1279" max="1280" width="13.86328125" style="21" bestFit="1" customWidth="1"/>
    <col min="1281" max="1281" width="14.86328125" style="21" bestFit="1" customWidth="1"/>
    <col min="1282" max="1282" width="12.1328125" style="21" bestFit="1" customWidth="1"/>
    <col min="1283" max="1283" width="12.3984375" style="21" bestFit="1" customWidth="1"/>
    <col min="1284" max="1285" width="13.86328125" style="21" bestFit="1" customWidth="1"/>
    <col min="1286" max="1286" width="14.86328125" style="21" bestFit="1" customWidth="1"/>
    <col min="1287" max="1525" width="9.06640625" style="21"/>
    <col min="1526" max="1526" width="15.3984375" style="21" bestFit="1" customWidth="1"/>
    <col min="1527" max="1527" width="11.1328125" style="21" bestFit="1" customWidth="1"/>
    <col min="1528" max="1528" width="14.59765625" style="21" bestFit="1" customWidth="1"/>
    <col min="1529" max="1529" width="17.3984375" style="21" bestFit="1" customWidth="1"/>
    <col min="1530" max="1530" width="17.59765625" style="21" bestFit="1" customWidth="1"/>
    <col min="1531" max="1531" width="14.73046875" style="21" bestFit="1" customWidth="1"/>
    <col min="1532" max="1532" width="14.3984375" style="21" bestFit="1" customWidth="1"/>
    <col min="1533" max="1533" width="12.1328125" style="21" bestFit="1" customWidth="1"/>
    <col min="1534" max="1534" width="12.3984375" style="21" bestFit="1" customWidth="1"/>
    <col min="1535" max="1536" width="13.86328125" style="21" bestFit="1" customWidth="1"/>
    <col min="1537" max="1537" width="14.86328125" style="21" bestFit="1" customWidth="1"/>
    <col min="1538" max="1538" width="12.1328125" style="21" bestFit="1" customWidth="1"/>
    <col min="1539" max="1539" width="12.3984375" style="21" bestFit="1" customWidth="1"/>
    <col min="1540" max="1541" width="13.86328125" style="21" bestFit="1" customWidth="1"/>
    <col min="1542" max="1542" width="14.86328125" style="21" bestFit="1" customWidth="1"/>
    <col min="1543" max="1781" width="9.06640625" style="21"/>
    <col min="1782" max="1782" width="15.3984375" style="21" bestFit="1" customWidth="1"/>
    <col min="1783" max="1783" width="11.1328125" style="21" bestFit="1" customWidth="1"/>
    <col min="1784" max="1784" width="14.59765625" style="21" bestFit="1" customWidth="1"/>
    <col min="1785" max="1785" width="17.3984375" style="21" bestFit="1" customWidth="1"/>
    <col min="1786" max="1786" width="17.59765625" style="21" bestFit="1" customWidth="1"/>
    <col min="1787" max="1787" width="14.73046875" style="21" bestFit="1" customWidth="1"/>
    <col min="1788" max="1788" width="14.3984375" style="21" bestFit="1" customWidth="1"/>
    <col min="1789" max="1789" width="12.1328125" style="21" bestFit="1" customWidth="1"/>
    <col min="1790" max="1790" width="12.3984375" style="21" bestFit="1" customWidth="1"/>
    <col min="1791" max="1792" width="13.86328125" style="21" bestFit="1" customWidth="1"/>
    <col min="1793" max="1793" width="14.86328125" style="21" bestFit="1" customWidth="1"/>
    <col min="1794" max="1794" width="12.1328125" style="21" bestFit="1" customWidth="1"/>
    <col min="1795" max="1795" width="12.3984375" style="21" bestFit="1" customWidth="1"/>
    <col min="1796" max="1797" width="13.86328125" style="21" bestFit="1" customWidth="1"/>
    <col min="1798" max="1798" width="14.86328125" style="21" bestFit="1" customWidth="1"/>
    <col min="1799" max="2037" width="9.06640625" style="21"/>
    <col min="2038" max="2038" width="15.3984375" style="21" bestFit="1" customWidth="1"/>
    <col min="2039" max="2039" width="11.1328125" style="21" bestFit="1" customWidth="1"/>
    <col min="2040" max="2040" width="14.59765625" style="21" bestFit="1" customWidth="1"/>
    <col min="2041" max="2041" width="17.3984375" style="21" bestFit="1" customWidth="1"/>
    <col min="2042" max="2042" width="17.59765625" style="21" bestFit="1" customWidth="1"/>
    <col min="2043" max="2043" width="14.73046875" style="21" bestFit="1" customWidth="1"/>
    <col min="2044" max="2044" width="14.3984375" style="21" bestFit="1" customWidth="1"/>
    <col min="2045" max="2045" width="12.1328125" style="21" bestFit="1" customWidth="1"/>
    <col min="2046" max="2046" width="12.3984375" style="21" bestFit="1" customWidth="1"/>
    <col min="2047" max="2048" width="13.86328125" style="21" bestFit="1" customWidth="1"/>
    <col min="2049" max="2049" width="14.86328125" style="21" bestFit="1" customWidth="1"/>
    <col min="2050" max="2050" width="12.1328125" style="21" bestFit="1" customWidth="1"/>
    <col min="2051" max="2051" width="12.3984375" style="21" bestFit="1" customWidth="1"/>
    <col min="2052" max="2053" width="13.86328125" style="21" bestFit="1" customWidth="1"/>
    <col min="2054" max="2054" width="14.86328125" style="21" bestFit="1" customWidth="1"/>
    <col min="2055" max="2293" width="9.06640625" style="21"/>
    <col min="2294" max="2294" width="15.3984375" style="21" bestFit="1" customWidth="1"/>
    <col min="2295" max="2295" width="11.1328125" style="21" bestFit="1" customWidth="1"/>
    <col min="2296" max="2296" width="14.59765625" style="21" bestFit="1" customWidth="1"/>
    <col min="2297" max="2297" width="17.3984375" style="21" bestFit="1" customWidth="1"/>
    <col min="2298" max="2298" width="17.59765625" style="21" bestFit="1" customWidth="1"/>
    <col min="2299" max="2299" width="14.73046875" style="21" bestFit="1" customWidth="1"/>
    <col min="2300" max="2300" width="14.3984375" style="21" bestFit="1" customWidth="1"/>
    <col min="2301" max="2301" width="12.1328125" style="21" bestFit="1" customWidth="1"/>
    <col min="2302" max="2302" width="12.3984375" style="21" bestFit="1" customWidth="1"/>
    <col min="2303" max="2304" width="13.86328125" style="21" bestFit="1" customWidth="1"/>
    <col min="2305" max="2305" width="14.86328125" style="21" bestFit="1" customWidth="1"/>
    <col min="2306" max="2306" width="12.1328125" style="21" bestFit="1" customWidth="1"/>
    <col min="2307" max="2307" width="12.3984375" style="21" bestFit="1" customWidth="1"/>
    <col min="2308" max="2309" width="13.86328125" style="21" bestFit="1" customWidth="1"/>
    <col min="2310" max="2310" width="14.86328125" style="21" bestFit="1" customWidth="1"/>
    <col min="2311" max="2549" width="9.06640625" style="21"/>
    <col min="2550" max="2550" width="15.3984375" style="21" bestFit="1" customWidth="1"/>
    <col min="2551" max="2551" width="11.1328125" style="21" bestFit="1" customWidth="1"/>
    <col min="2552" max="2552" width="14.59765625" style="21" bestFit="1" customWidth="1"/>
    <col min="2553" max="2553" width="17.3984375" style="21" bestFit="1" customWidth="1"/>
    <col min="2554" max="2554" width="17.59765625" style="21" bestFit="1" customWidth="1"/>
    <col min="2555" max="2555" width="14.73046875" style="21" bestFit="1" customWidth="1"/>
    <col min="2556" max="2556" width="14.3984375" style="21" bestFit="1" customWidth="1"/>
    <col min="2557" max="2557" width="12.1328125" style="21" bestFit="1" customWidth="1"/>
    <col min="2558" max="2558" width="12.3984375" style="21" bestFit="1" customWidth="1"/>
    <col min="2559" max="2560" width="13.86328125" style="21" bestFit="1" customWidth="1"/>
    <col min="2561" max="2561" width="14.86328125" style="21" bestFit="1" customWidth="1"/>
    <col min="2562" max="2562" width="12.1328125" style="21" bestFit="1" customWidth="1"/>
    <col min="2563" max="2563" width="12.3984375" style="21" bestFit="1" customWidth="1"/>
    <col min="2564" max="2565" width="13.86328125" style="21" bestFit="1" customWidth="1"/>
    <col min="2566" max="2566" width="14.86328125" style="21" bestFit="1" customWidth="1"/>
    <col min="2567" max="2805" width="9.06640625" style="21"/>
    <col min="2806" max="2806" width="15.3984375" style="21" bestFit="1" customWidth="1"/>
    <col min="2807" max="2807" width="11.1328125" style="21" bestFit="1" customWidth="1"/>
    <col min="2808" max="2808" width="14.59765625" style="21" bestFit="1" customWidth="1"/>
    <col min="2809" max="2809" width="17.3984375" style="21" bestFit="1" customWidth="1"/>
    <col min="2810" max="2810" width="17.59765625" style="21" bestFit="1" customWidth="1"/>
    <col min="2811" max="2811" width="14.73046875" style="21" bestFit="1" customWidth="1"/>
    <col min="2812" max="2812" width="14.3984375" style="21" bestFit="1" customWidth="1"/>
    <col min="2813" max="2813" width="12.1328125" style="21" bestFit="1" customWidth="1"/>
    <col min="2814" max="2814" width="12.3984375" style="21" bestFit="1" customWidth="1"/>
    <col min="2815" max="2816" width="13.86328125" style="21" bestFit="1" customWidth="1"/>
    <col min="2817" max="2817" width="14.86328125" style="21" bestFit="1" customWidth="1"/>
    <col min="2818" max="2818" width="12.1328125" style="21" bestFit="1" customWidth="1"/>
    <col min="2819" max="2819" width="12.3984375" style="21" bestFit="1" customWidth="1"/>
    <col min="2820" max="2821" width="13.86328125" style="21" bestFit="1" customWidth="1"/>
    <col min="2822" max="2822" width="14.86328125" style="21" bestFit="1" customWidth="1"/>
    <col min="2823" max="3061" width="9.06640625" style="21"/>
    <col min="3062" max="3062" width="15.3984375" style="21" bestFit="1" customWidth="1"/>
    <col min="3063" max="3063" width="11.1328125" style="21" bestFit="1" customWidth="1"/>
    <col min="3064" max="3064" width="14.59765625" style="21" bestFit="1" customWidth="1"/>
    <col min="3065" max="3065" width="17.3984375" style="21" bestFit="1" customWidth="1"/>
    <col min="3066" max="3066" width="17.59765625" style="21" bestFit="1" customWidth="1"/>
    <col min="3067" max="3067" width="14.73046875" style="21" bestFit="1" customWidth="1"/>
    <col min="3068" max="3068" width="14.3984375" style="21" bestFit="1" customWidth="1"/>
    <col min="3069" max="3069" width="12.1328125" style="21" bestFit="1" customWidth="1"/>
    <col min="3070" max="3070" width="12.3984375" style="21" bestFit="1" customWidth="1"/>
    <col min="3071" max="3072" width="13.86328125" style="21" bestFit="1" customWidth="1"/>
    <col min="3073" max="3073" width="14.86328125" style="21" bestFit="1" customWidth="1"/>
    <col min="3074" max="3074" width="12.1328125" style="21" bestFit="1" customWidth="1"/>
    <col min="3075" max="3075" width="12.3984375" style="21" bestFit="1" customWidth="1"/>
    <col min="3076" max="3077" width="13.86328125" style="21" bestFit="1" customWidth="1"/>
    <col min="3078" max="3078" width="14.86328125" style="21" bestFit="1" customWidth="1"/>
    <col min="3079" max="3317" width="9.06640625" style="21"/>
    <col min="3318" max="3318" width="15.3984375" style="21" bestFit="1" customWidth="1"/>
    <col min="3319" max="3319" width="11.1328125" style="21" bestFit="1" customWidth="1"/>
    <col min="3320" max="3320" width="14.59765625" style="21" bestFit="1" customWidth="1"/>
    <col min="3321" max="3321" width="17.3984375" style="21" bestFit="1" customWidth="1"/>
    <col min="3322" max="3322" width="17.59765625" style="21" bestFit="1" customWidth="1"/>
    <col min="3323" max="3323" width="14.73046875" style="21" bestFit="1" customWidth="1"/>
    <col min="3324" max="3324" width="14.3984375" style="21" bestFit="1" customWidth="1"/>
    <col min="3325" max="3325" width="12.1328125" style="21" bestFit="1" customWidth="1"/>
    <col min="3326" max="3326" width="12.3984375" style="21" bestFit="1" customWidth="1"/>
    <col min="3327" max="3328" width="13.86328125" style="21" bestFit="1" customWidth="1"/>
    <col min="3329" max="3329" width="14.86328125" style="21" bestFit="1" customWidth="1"/>
    <col min="3330" max="3330" width="12.1328125" style="21" bestFit="1" customWidth="1"/>
    <col min="3331" max="3331" width="12.3984375" style="21" bestFit="1" customWidth="1"/>
    <col min="3332" max="3333" width="13.86328125" style="21" bestFit="1" customWidth="1"/>
    <col min="3334" max="3334" width="14.86328125" style="21" bestFit="1" customWidth="1"/>
    <col min="3335" max="3573" width="9.06640625" style="21"/>
    <col min="3574" max="3574" width="15.3984375" style="21" bestFit="1" customWidth="1"/>
    <col min="3575" max="3575" width="11.1328125" style="21" bestFit="1" customWidth="1"/>
    <col min="3576" max="3576" width="14.59765625" style="21" bestFit="1" customWidth="1"/>
    <col min="3577" max="3577" width="17.3984375" style="21" bestFit="1" customWidth="1"/>
    <col min="3578" max="3578" width="17.59765625" style="21" bestFit="1" customWidth="1"/>
    <col min="3579" max="3579" width="14.73046875" style="21" bestFit="1" customWidth="1"/>
    <col min="3580" max="3580" width="14.3984375" style="21" bestFit="1" customWidth="1"/>
    <col min="3581" max="3581" width="12.1328125" style="21" bestFit="1" customWidth="1"/>
    <col min="3582" max="3582" width="12.3984375" style="21" bestFit="1" customWidth="1"/>
    <col min="3583" max="3584" width="13.86328125" style="21" bestFit="1" customWidth="1"/>
    <col min="3585" max="3585" width="14.86328125" style="21" bestFit="1" customWidth="1"/>
    <col min="3586" max="3586" width="12.1328125" style="21" bestFit="1" customWidth="1"/>
    <col min="3587" max="3587" width="12.3984375" style="21" bestFit="1" customWidth="1"/>
    <col min="3588" max="3589" width="13.86328125" style="21" bestFit="1" customWidth="1"/>
    <col min="3590" max="3590" width="14.86328125" style="21" bestFit="1" customWidth="1"/>
    <col min="3591" max="3829" width="9.06640625" style="21"/>
    <col min="3830" max="3830" width="15.3984375" style="21" bestFit="1" customWidth="1"/>
    <col min="3831" max="3831" width="11.1328125" style="21" bestFit="1" customWidth="1"/>
    <col min="3832" max="3832" width="14.59765625" style="21" bestFit="1" customWidth="1"/>
    <col min="3833" max="3833" width="17.3984375" style="21" bestFit="1" customWidth="1"/>
    <col min="3834" max="3834" width="17.59765625" style="21" bestFit="1" customWidth="1"/>
    <col min="3835" max="3835" width="14.73046875" style="21" bestFit="1" customWidth="1"/>
    <col min="3836" max="3836" width="14.3984375" style="21" bestFit="1" customWidth="1"/>
    <col min="3837" max="3837" width="12.1328125" style="21" bestFit="1" customWidth="1"/>
    <col min="3838" max="3838" width="12.3984375" style="21" bestFit="1" customWidth="1"/>
    <col min="3839" max="3840" width="13.86328125" style="21" bestFit="1" customWidth="1"/>
    <col min="3841" max="3841" width="14.86328125" style="21" bestFit="1" customWidth="1"/>
    <col min="3842" max="3842" width="12.1328125" style="21" bestFit="1" customWidth="1"/>
    <col min="3843" max="3843" width="12.3984375" style="21" bestFit="1" customWidth="1"/>
    <col min="3844" max="3845" width="13.86328125" style="21" bestFit="1" customWidth="1"/>
    <col min="3846" max="3846" width="14.86328125" style="21" bestFit="1" customWidth="1"/>
    <col min="3847" max="4085" width="9.06640625" style="21"/>
    <col min="4086" max="4086" width="15.3984375" style="21" bestFit="1" customWidth="1"/>
    <col min="4087" max="4087" width="11.1328125" style="21" bestFit="1" customWidth="1"/>
    <col min="4088" max="4088" width="14.59765625" style="21" bestFit="1" customWidth="1"/>
    <col min="4089" max="4089" width="17.3984375" style="21" bestFit="1" customWidth="1"/>
    <col min="4090" max="4090" width="17.59765625" style="21" bestFit="1" customWidth="1"/>
    <col min="4091" max="4091" width="14.73046875" style="21" bestFit="1" customWidth="1"/>
    <col min="4092" max="4092" width="14.3984375" style="21" bestFit="1" customWidth="1"/>
    <col min="4093" max="4093" width="12.1328125" style="21" bestFit="1" customWidth="1"/>
    <col min="4094" max="4094" width="12.3984375" style="21" bestFit="1" customWidth="1"/>
    <col min="4095" max="4096" width="13.86328125" style="21" bestFit="1" customWidth="1"/>
    <col min="4097" max="4097" width="14.86328125" style="21" bestFit="1" customWidth="1"/>
    <col min="4098" max="4098" width="12.1328125" style="21" bestFit="1" customWidth="1"/>
    <col min="4099" max="4099" width="12.3984375" style="21" bestFit="1" customWidth="1"/>
    <col min="4100" max="4101" width="13.86328125" style="21" bestFit="1" customWidth="1"/>
    <col min="4102" max="4102" width="14.86328125" style="21" bestFit="1" customWidth="1"/>
    <col min="4103" max="4341" width="9.06640625" style="21"/>
    <col min="4342" max="4342" width="15.3984375" style="21" bestFit="1" customWidth="1"/>
    <col min="4343" max="4343" width="11.1328125" style="21" bestFit="1" customWidth="1"/>
    <col min="4344" max="4344" width="14.59765625" style="21" bestFit="1" customWidth="1"/>
    <col min="4345" max="4345" width="17.3984375" style="21" bestFit="1" customWidth="1"/>
    <col min="4346" max="4346" width="17.59765625" style="21" bestFit="1" customWidth="1"/>
    <col min="4347" max="4347" width="14.73046875" style="21" bestFit="1" customWidth="1"/>
    <col min="4348" max="4348" width="14.3984375" style="21" bestFit="1" customWidth="1"/>
    <col min="4349" max="4349" width="12.1328125" style="21" bestFit="1" customWidth="1"/>
    <col min="4350" max="4350" width="12.3984375" style="21" bestFit="1" customWidth="1"/>
    <col min="4351" max="4352" width="13.86328125" style="21" bestFit="1" customWidth="1"/>
    <col min="4353" max="4353" width="14.86328125" style="21" bestFit="1" customWidth="1"/>
    <col min="4354" max="4354" width="12.1328125" style="21" bestFit="1" customWidth="1"/>
    <col min="4355" max="4355" width="12.3984375" style="21" bestFit="1" customWidth="1"/>
    <col min="4356" max="4357" width="13.86328125" style="21" bestFit="1" customWidth="1"/>
    <col min="4358" max="4358" width="14.86328125" style="21" bestFit="1" customWidth="1"/>
    <col min="4359" max="4597" width="9.06640625" style="21"/>
    <col min="4598" max="4598" width="15.3984375" style="21" bestFit="1" customWidth="1"/>
    <col min="4599" max="4599" width="11.1328125" style="21" bestFit="1" customWidth="1"/>
    <col min="4600" max="4600" width="14.59765625" style="21" bestFit="1" customWidth="1"/>
    <col min="4601" max="4601" width="17.3984375" style="21" bestFit="1" customWidth="1"/>
    <col min="4602" max="4602" width="17.59765625" style="21" bestFit="1" customWidth="1"/>
    <col min="4603" max="4603" width="14.73046875" style="21" bestFit="1" customWidth="1"/>
    <col min="4604" max="4604" width="14.3984375" style="21" bestFit="1" customWidth="1"/>
    <col min="4605" max="4605" width="12.1328125" style="21" bestFit="1" customWidth="1"/>
    <col min="4606" max="4606" width="12.3984375" style="21" bestFit="1" customWidth="1"/>
    <col min="4607" max="4608" width="13.86328125" style="21" bestFit="1" customWidth="1"/>
    <col min="4609" max="4609" width="14.86328125" style="21" bestFit="1" customWidth="1"/>
    <col min="4610" max="4610" width="12.1328125" style="21" bestFit="1" customWidth="1"/>
    <col min="4611" max="4611" width="12.3984375" style="21" bestFit="1" customWidth="1"/>
    <col min="4612" max="4613" width="13.86328125" style="21" bestFit="1" customWidth="1"/>
    <col min="4614" max="4614" width="14.86328125" style="21" bestFit="1" customWidth="1"/>
    <col min="4615" max="4853" width="9.06640625" style="21"/>
    <col min="4854" max="4854" width="15.3984375" style="21" bestFit="1" customWidth="1"/>
    <col min="4855" max="4855" width="11.1328125" style="21" bestFit="1" customWidth="1"/>
    <col min="4856" max="4856" width="14.59765625" style="21" bestFit="1" customWidth="1"/>
    <col min="4857" max="4857" width="17.3984375" style="21" bestFit="1" customWidth="1"/>
    <col min="4858" max="4858" width="17.59765625" style="21" bestFit="1" customWidth="1"/>
    <col min="4859" max="4859" width="14.73046875" style="21" bestFit="1" customWidth="1"/>
    <col min="4860" max="4860" width="14.3984375" style="21" bestFit="1" customWidth="1"/>
    <col min="4861" max="4861" width="12.1328125" style="21" bestFit="1" customWidth="1"/>
    <col min="4862" max="4862" width="12.3984375" style="21" bestFit="1" customWidth="1"/>
    <col min="4863" max="4864" width="13.86328125" style="21" bestFit="1" customWidth="1"/>
    <col min="4865" max="4865" width="14.86328125" style="21" bestFit="1" customWidth="1"/>
    <col min="4866" max="4866" width="12.1328125" style="21" bestFit="1" customWidth="1"/>
    <col min="4867" max="4867" width="12.3984375" style="21" bestFit="1" customWidth="1"/>
    <col min="4868" max="4869" width="13.86328125" style="21" bestFit="1" customWidth="1"/>
    <col min="4870" max="4870" width="14.86328125" style="21" bestFit="1" customWidth="1"/>
    <col min="4871" max="5109" width="9.06640625" style="21"/>
    <col min="5110" max="5110" width="15.3984375" style="21" bestFit="1" customWidth="1"/>
    <col min="5111" max="5111" width="11.1328125" style="21" bestFit="1" customWidth="1"/>
    <col min="5112" max="5112" width="14.59765625" style="21" bestFit="1" customWidth="1"/>
    <col min="5113" max="5113" width="17.3984375" style="21" bestFit="1" customWidth="1"/>
    <col min="5114" max="5114" width="17.59765625" style="21" bestFit="1" customWidth="1"/>
    <col min="5115" max="5115" width="14.73046875" style="21" bestFit="1" customWidth="1"/>
    <col min="5116" max="5116" width="14.3984375" style="21" bestFit="1" customWidth="1"/>
    <col min="5117" max="5117" width="12.1328125" style="21" bestFit="1" customWidth="1"/>
    <col min="5118" max="5118" width="12.3984375" style="21" bestFit="1" customWidth="1"/>
    <col min="5119" max="5120" width="13.86328125" style="21" bestFit="1" customWidth="1"/>
    <col min="5121" max="5121" width="14.86328125" style="21" bestFit="1" customWidth="1"/>
    <col min="5122" max="5122" width="12.1328125" style="21" bestFit="1" customWidth="1"/>
    <col min="5123" max="5123" width="12.3984375" style="21" bestFit="1" customWidth="1"/>
    <col min="5124" max="5125" width="13.86328125" style="21" bestFit="1" customWidth="1"/>
    <col min="5126" max="5126" width="14.86328125" style="21" bestFit="1" customWidth="1"/>
    <col min="5127" max="5365" width="9.06640625" style="21"/>
    <col min="5366" max="5366" width="15.3984375" style="21" bestFit="1" customWidth="1"/>
    <col min="5367" max="5367" width="11.1328125" style="21" bestFit="1" customWidth="1"/>
    <col min="5368" max="5368" width="14.59765625" style="21" bestFit="1" customWidth="1"/>
    <col min="5369" max="5369" width="17.3984375" style="21" bestFit="1" customWidth="1"/>
    <col min="5370" max="5370" width="17.59765625" style="21" bestFit="1" customWidth="1"/>
    <col min="5371" max="5371" width="14.73046875" style="21" bestFit="1" customWidth="1"/>
    <col min="5372" max="5372" width="14.3984375" style="21" bestFit="1" customWidth="1"/>
    <col min="5373" max="5373" width="12.1328125" style="21" bestFit="1" customWidth="1"/>
    <col min="5374" max="5374" width="12.3984375" style="21" bestFit="1" customWidth="1"/>
    <col min="5375" max="5376" width="13.86328125" style="21" bestFit="1" customWidth="1"/>
    <col min="5377" max="5377" width="14.86328125" style="21" bestFit="1" customWidth="1"/>
    <col min="5378" max="5378" width="12.1328125" style="21" bestFit="1" customWidth="1"/>
    <col min="5379" max="5379" width="12.3984375" style="21" bestFit="1" customWidth="1"/>
    <col min="5380" max="5381" width="13.86328125" style="21" bestFit="1" customWidth="1"/>
    <col min="5382" max="5382" width="14.86328125" style="21" bestFit="1" customWidth="1"/>
    <col min="5383" max="5621" width="9.06640625" style="21"/>
    <col min="5622" max="5622" width="15.3984375" style="21" bestFit="1" customWidth="1"/>
    <col min="5623" max="5623" width="11.1328125" style="21" bestFit="1" customWidth="1"/>
    <col min="5624" max="5624" width="14.59765625" style="21" bestFit="1" customWidth="1"/>
    <col min="5625" max="5625" width="17.3984375" style="21" bestFit="1" customWidth="1"/>
    <col min="5626" max="5626" width="17.59765625" style="21" bestFit="1" customWidth="1"/>
    <col min="5627" max="5627" width="14.73046875" style="21" bestFit="1" customWidth="1"/>
    <col min="5628" max="5628" width="14.3984375" style="21" bestFit="1" customWidth="1"/>
    <col min="5629" max="5629" width="12.1328125" style="21" bestFit="1" customWidth="1"/>
    <col min="5630" max="5630" width="12.3984375" style="21" bestFit="1" customWidth="1"/>
    <col min="5631" max="5632" width="13.86328125" style="21" bestFit="1" customWidth="1"/>
    <col min="5633" max="5633" width="14.86328125" style="21" bestFit="1" customWidth="1"/>
    <col min="5634" max="5634" width="12.1328125" style="21" bestFit="1" customWidth="1"/>
    <col min="5635" max="5635" width="12.3984375" style="21" bestFit="1" customWidth="1"/>
    <col min="5636" max="5637" width="13.86328125" style="21" bestFit="1" customWidth="1"/>
    <col min="5638" max="5638" width="14.86328125" style="21" bestFit="1" customWidth="1"/>
    <col min="5639" max="5877" width="9.06640625" style="21"/>
    <col min="5878" max="5878" width="15.3984375" style="21" bestFit="1" customWidth="1"/>
    <col min="5879" max="5879" width="11.1328125" style="21" bestFit="1" customWidth="1"/>
    <col min="5880" max="5880" width="14.59765625" style="21" bestFit="1" customWidth="1"/>
    <col min="5881" max="5881" width="17.3984375" style="21" bestFit="1" customWidth="1"/>
    <col min="5882" max="5882" width="17.59765625" style="21" bestFit="1" customWidth="1"/>
    <col min="5883" max="5883" width="14.73046875" style="21" bestFit="1" customWidth="1"/>
    <col min="5884" max="5884" width="14.3984375" style="21" bestFit="1" customWidth="1"/>
    <col min="5885" max="5885" width="12.1328125" style="21" bestFit="1" customWidth="1"/>
    <col min="5886" max="5886" width="12.3984375" style="21" bestFit="1" customWidth="1"/>
    <col min="5887" max="5888" width="13.86328125" style="21" bestFit="1" customWidth="1"/>
    <col min="5889" max="5889" width="14.86328125" style="21" bestFit="1" customWidth="1"/>
    <col min="5890" max="5890" width="12.1328125" style="21" bestFit="1" customWidth="1"/>
    <col min="5891" max="5891" width="12.3984375" style="21" bestFit="1" customWidth="1"/>
    <col min="5892" max="5893" width="13.86328125" style="21" bestFit="1" customWidth="1"/>
    <col min="5894" max="5894" width="14.86328125" style="21" bestFit="1" customWidth="1"/>
    <col min="5895" max="6133" width="9.06640625" style="21"/>
    <col min="6134" max="6134" width="15.3984375" style="21" bestFit="1" customWidth="1"/>
    <col min="6135" max="6135" width="11.1328125" style="21" bestFit="1" customWidth="1"/>
    <col min="6136" max="6136" width="14.59765625" style="21" bestFit="1" customWidth="1"/>
    <col min="6137" max="6137" width="17.3984375" style="21" bestFit="1" customWidth="1"/>
    <col min="6138" max="6138" width="17.59765625" style="21" bestFit="1" customWidth="1"/>
    <col min="6139" max="6139" width="14.73046875" style="21" bestFit="1" customWidth="1"/>
    <col min="6140" max="6140" width="14.3984375" style="21" bestFit="1" customWidth="1"/>
    <col min="6141" max="6141" width="12.1328125" style="21" bestFit="1" customWidth="1"/>
    <col min="6142" max="6142" width="12.3984375" style="21" bestFit="1" customWidth="1"/>
    <col min="6143" max="6144" width="13.86328125" style="21" bestFit="1" customWidth="1"/>
    <col min="6145" max="6145" width="14.86328125" style="21" bestFit="1" customWidth="1"/>
    <col min="6146" max="6146" width="12.1328125" style="21" bestFit="1" customWidth="1"/>
    <col min="6147" max="6147" width="12.3984375" style="21" bestFit="1" customWidth="1"/>
    <col min="6148" max="6149" width="13.86328125" style="21" bestFit="1" customWidth="1"/>
    <col min="6150" max="6150" width="14.86328125" style="21" bestFit="1" customWidth="1"/>
    <col min="6151" max="6389" width="9.06640625" style="21"/>
    <col min="6390" max="6390" width="15.3984375" style="21" bestFit="1" customWidth="1"/>
    <col min="6391" max="6391" width="11.1328125" style="21" bestFit="1" customWidth="1"/>
    <col min="6392" max="6392" width="14.59765625" style="21" bestFit="1" customWidth="1"/>
    <col min="6393" max="6393" width="17.3984375" style="21" bestFit="1" customWidth="1"/>
    <col min="6394" max="6394" width="17.59765625" style="21" bestFit="1" customWidth="1"/>
    <col min="6395" max="6395" width="14.73046875" style="21" bestFit="1" customWidth="1"/>
    <col min="6396" max="6396" width="14.3984375" style="21" bestFit="1" customWidth="1"/>
    <col min="6397" max="6397" width="12.1328125" style="21" bestFit="1" customWidth="1"/>
    <col min="6398" max="6398" width="12.3984375" style="21" bestFit="1" customWidth="1"/>
    <col min="6399" max="6400" width="13.86328125" style="21" bestFit="1" customWidth="1"/>
    <col min="6401" max="6401" width="14.86328125" style="21" bestFit="1" customWidth="1"/>
    <col min="6402" max="6402" width="12.1328125" style="21" bestFit="1" customWidth="1"/>
    <col min="6403" max="6403" width="12.3984375" style="21" bestFit="1" customWidth="1"/>
    <col min="6404" max="6405" width="13.86328125" style="21" bestFit="1" customWidth="1"/>
    <col min="6406" max="6406" width="14.86328125" style="21" bestFit="1" customWidth="1"/>
    <col min="6407" max="6645" width="9.06640625" style="21"/>
    <col min="6646" max="6646" width="15.3984375" style="21" bestFit="1" customWidth="1"/>
    <col min="6647" max="6647" width="11.1328125" style="21" bestFit="1" customWidth="1"/>
    <col min="6648" max="6648" width="14.59765625" style="21" bestFit="1" customWidth="1"/>
    <col min="6649" max="6649" width="17.3984375" style="21" bestFit="1" customWidth="1"/>
    <col min="6650" max="6650" width="17.59765625" style="21" bestFit="1" customWidth="1"/>
    <col min="6651" max="6651" width="14.73046875" style="21" bestFit="1" customWidth="1"/>
    <col min="6652" max="6652" width="14.3984375" style="21" bestFit="1" customWidth="1"/>
    <col min="6653" max="6653" width="12.1328125" style="21" bestFit="1" customWidth="1"/>
    <col min="6654" max="6654" width="12.3984375" style="21" bestFit="1" customWidth="1"/>
    <col min="6655" max="6656" width="13.86328125" style="21" bestFit="1" customWidth="1"/>
    <col min="6657" max="6657" width="14.86328125" style="21" bestFit="1" customWidth="1"/>
    <col min="6658" max="6658" width="12.1328125" style="21" bestFit="1" customWidth="1"/>
    <col min="6659" max="6659" width="12.3984375" style="21" bestFit="1" customWidth="1"/>
    <col min="6660" max="6661" width="13.86328125" style="21" bestFit="1" customWidth="1"/>
    <col min="6662" max="6662" width="14.86328125" style="21" bestFit="1" customWidth="1"/>
    <col min="6663" max="6901" width="9.06640625" style="21"/>
    <col min="6902" max="6902" width="15.3984375" style="21" bestFit="1" customWidth="1"/>
    <col min="6903" max="6903" width="11.1328125" style="21" bestFit="1" customWidth="1"/>
    <col min="6904" max="6904" width="14.59765625" style="21" bestFit="1" customWidth="1"/>
    <col min="6905" max="6905" width="17.3984375" style="21" bestFit="1" customWidth="1"/>
    <col min="6906" max="6906" width="17.59765625" style="21" bestFit="1" customWidth="1"/>
    <col min="6907" max="6907" width="14.73046875" style="21" bestFit="1" customWidth="1"/>
    <col min="6908" max="6908" width="14.3984375" style="21" bestFit="1" customWidth="1"/>
    <col min="6909" max="6909" width="12.1328125" style="21" bestFit="1" customWidth="1"/>
    <col min="6910" max="6910" width="12.3984375" style="21" bestFit="1" customWidth="1"/>
    <col min="6911" max="6912" width="13.86328125" style="21" bestFit="1" customWidth="1"/>
    <col min="6913" max="6913" width="14.86328125" style="21" bestFit="1" customWidth="1"/>
    <col min="6914" max="6914" width="12.1328125" style="21" bestFit="1" customWidth="1"/>
    <col min="6915" max="6915" width="12.3984375" style="21" bestFit="1" customWidth="1"/>
    <col min="6916" max="6917" width="13.86328125" style="21" bestFit="1" customWidth="1"/>
    <col min="6918" max="6918" width="14.86328125" style="21" bestFit="1" customWidth="1"/>
    <col min="6919" max="7157" width="9.06640625" style="21"/>
    <col min="7158" max="7158" width="15.3984375" style="21" bestFit="1" customWidth="1"/>
    <col min="7159" max="7159" width="11.1328125" style="21" bestFit="1" customWidth="1"/>
    <col min="7160" max="7160" width="14.59765625" style="21" bestFit="1" customWidth="1"/>
    <col min="7161" max="7161" width="17.3984375" style="21" bestFit="1" customWidth="1"/>
    <col min="7162" max="7162" width="17.59765625" style="21" bestFit="1" customWidth="1"/>
    <col min="7163" max="7163" width="14.73046875" style="21" bestFit="1" customWidth="1"/>
    <col min="7164" max="7164" width="14.3984375" style="21" bestFit="1" customWidth="1"/>
    <col min="7165" max="7165" width="12.1328125" style="21" bestFit="1" customWidth="1"/>
    <col min="7166" max="7166" width="12.3984375" style="21" bestFit="1" customWidth="1"/>
    <col min="7167" max="7168" width="13.86328125" style="21" bestFit="1" customWidth="1"/>
    <col min="7169" max="7169" width="14.86328125" style="21" bestFit="1" customWidth="1"/>
    <col min="7170" max="7170" width="12.1328125" style="21" bestFit="1" customWidth="1"/>
    <col min="7171" max="7171" width="12.3984375" style="21" bestFit="1" customWidth="1"/>
    <col min="7172" max="7173" width="13.86328125" style="21" bestFit="1" customWidth="1"/>
    <col min="7174" max="7174" width="14.86328125" style="21" bestFit="1" customWidth="1"/>
    <col min="7175" max="7413" width="9.06640625" style="21"/>
    <col min="7414" max="7414" width="15.3984375" style="21" bestFit="1" customWidth="1"/>
    <col min="7415" max="7415" width="11.1328125" style="21" bestFit="1" customWidth="1"/>
    <col min="7416" max="7416" width="14.59765625" style="21" bestFit="1" customWidth="1"/>
    <col min="7417" max="7417" width="17.3984375" style="21" bestFit="1" customWidth="1"/>
    <col min="7418" max="7418" width="17.59765625" style="21" bestFit="1" customWidth="1"/>
    <col min="7419" max="7419" width="14.73046875" style="21" bestFit="1" customWidth="1"/>
    <col min="7420" max="7420" width="14.3984375" style="21" bestFit="1" customWidth="1"/>
    <col min="7421" max="7421" width="12.1328125" style="21" bestFit="1" customWidth="1"/>
    <col min="7422" max="7422" width="12.3984375" style="21" bestFit="1" customWidth="1"/>
    <col min="7423" max="7424" width="13.86328125" style="21" bestFit="1" customWidth="1"/>
    <col min="7425" max="7425" width="14.86328125" style="21" bestFit="1" customWidth="1"/>
    <col min="7426" max="7426" width="12.1328125" style="21" bestFit="1" customWidth="1"/>
    <col min="7427" max="7427" width="12.3984375" style="21" bestFit="1" customWidth="1"/>
    <col min="7428" max="7429" width="13.86328125" style="21" bestFit="1" customWidth="1"/>
    <col min="7430" max="7430" width="14.86328125" style="21" bestFit="1" customWidth="1"/>
    <col min="7431" max="7669" width="9.06640625" style="21"/>
    <col min="7670" max="7670" width="15.3984375" style="21" bestFit="1" customWidth="1"/>
    <col min="7671" max="7671" width="11.1328125" style="21" bestFit="1" customWidth="1"/>
    <col min="7672" max="7672" width="14.59765625" style="21" bestFit="1" customWidth="1"/>
    <col min="7673" max="7673" width="17.3984375" style="21" bestFit="1" customWidth="1"/>
    <col min="7674" max="7674" width="17.59765625" style="21" bestFit="1" customWidth="1"/>
    <col min="7675" max="7675" width="14.73046875" style="21" bestFit="1" customWidth="1"/>
    <col min="7676" max="7676" width="14.3984375" style="21" bestFit="1" customWidth="1"/>
    <col min="7677" max="7677" width="12.1328125" style="21" bestFit="1" customWidth="1"/>
    <col min="7678" max="7678" width="12.3984375" style="21" bestFit="1" customWidth="1"/>
    <col min="7679" max="7680" width="13.86328125" style="21" bestFit="1" customWidth="1"/>
    <col min="7681" max="7681" width="14.86328125" style="21" bestFit="1" customWidth="1"/>
    <col min="7682" max="7682" width="12.1328125" style="21" bestFit="1" customWidth="1"/>
    <col min="7683" max="7683" width="12.3984375" style="21" bestFit="1" customWidth="1"/>
    <col min="7684" max="7685" width="13.86328125" style="21" bestFit="1" customWidth="1"/>
    <col min="7686" max="7686" width="14.86328125" style="21" bestFit="1" customWidth="1"/>
    <col min="7687" max="7925" width="9.06640625" style="21"/>
    <col min="7926" max="7926" width="15.3984375" style="21" bestFit="1" customWidth="1"/>
    <col min="7927" max="7927" width="11.1328125" style="21" bestFit="1" customWidth="1"/>
    <col min="7928" max="7928" width="14.59765625" style="21" bestFit="1" customWidth="1"/>
    <col min="7929" max="7929" width="17.3984375" style="21" bestFit="1" customWidth="1"/>
    <col min="7930" max="7930" width="17.59765625" style="21" bestFit="1" customWidth="1"/>
    <col min="7931" max="7931" width="14.73046875" style="21" bestFit="1" customWidth="1"/>
    <col min="7932" max="7932" width="14.3984375" style="21" bestFit="1" customWidth="1"/>
    <col min="7933" max="7933" width="12.1328125" style="21" bestFit="1" customWidth="1"/>
    <col min="7934" max="7934" width="12.3984375" style="21" bestFit="1" customWidth="1"/>
    <col min="7935" max="7936" width="13.86328125" style="21" bestFit="1" customWidth="1"/>
    <col min="7937" max="7937" width="14.86328125" style="21" bestFit="1" customWidth="1"/>
    <col min="7938" max="7938" width="12.1328125" style="21" bestFit="1" customWidth="1"/>
    <col min="7939" max="7939" width="12.3984375" style="21" bestFit="1" customWidth="1"/>
    <col min="7940" max="7941" width="13.86328125" style="21" bestFit="1" customWidth="1"/>
    <col min="7942" max="7942" width="14.86328125" style="21" bestFit="1" customWidth="1"/>
    <col min="7943" max="8181" width="9.06640625" style="21"/>
    <col min="8182" max="8182" width="15.3984375" style="21" bestFit="1" customWidth="1"/>
    <col min="8183" max="8183" width="11.1328125" style="21" bestFit="1" customWidth="1"/>
    <col min="8184" max="8184" width="14.59765625" style="21" bestFit="1" customWidth="1"/>
    <col min="8185" max="8185" width="17.3984375" style="21" bestFit="1" customWidth="1"/>
    <col min="8186" max="8186" width="17.59765625" style="21" bestFit="1" customWidth="1"/>
    <col min="8187" max="8187" width="14.73046875" style="21" bestFit="1" customWidth="1"/>
    <col min="8188" max="8188" width="14.3984375" style="21" bestFit="1" customWidth="1"/>
    <col min="8189" max="8189" width="12.1328125" style="21" bestFit="1" customWidth="1"/>
    <col min="8190" max="8190" width="12.3984375" style="21" bestFit="1" customWidth="1"/>
    <col min="8191" max="8192" width="13.86328125" style="21" bestFit="1" customWidth="1"/>
    <col min="8193" max="8193" width="14.86328125" style="21" bestFit="1" customWidth="1"/>
    <col min="8194" max="8194" width="12.1328125" style="21" bestFit="1" customWidth="1"/>
    <col min="8195" max="8195" width="12.3984375" style="21" bestFit="1" customWidth="1"/>
    <col min="8196" max="8197" width="13.86328125" style="21" bestFit="1" customWidth="1"/>
    <col min="8198" max="8198" width="14.86328125" style="21" bestFit="1" customWidth="1"/>
    <col min="8199" max="8437" width="9.06640625" style="21"/>
    <col min="8438" max="8438" width="15.3984375" style="21" bestFit="1" customWidth="1"/>
    <col min="8439" max="8439" width="11.1328125" style="21" bestFit="1" customWidth="1"/>
    <col min="8440" max="8440" width="14.59765625" style="21" bestFit="1" customWidth="1"/>
    <col min="8441" max="8441" width="17.3984375" style="21" bestFit="1" customWidth="1"/>
    <col min="8442" max="8442" width="17.59765625" style="21" bestFit="1" customWidth="1"/>
    <col min="8443" max="8443" width="14.73046875" style="21" bestFit="1" customWidth="1"/>
    <col min="8444" max="8444" width="14.3984375" style="21" bestFit="1" customWidth="1"/>
    <col min="8445" max="8445" width="12.1328125" style="21" bestFit="1" customWidth="1"/>
    <col min="8446" max="8446" width="12.3984375" style="21" bestFit="1" customWidth="1"/>
    <col min="8447" max="8448" width="13.86328125" style="21" bestFit="1" customWidth="1"/>
    <col min="8449" max="8449" width="14.86328125" style="21" bestFit="1" customWidth="1"/>
    <col min="8450" max="8450" width="12.1328125" style="21" bestFit="1" customWidth="1"/>
    <col min="8451" max="8451" width="12.3984375" style="21" bestFit="1" customWidth="1"/>
    <col min="8452" max="8453" width="13.86328125" style="21" bestFit="1" customWidth="1"/>
    <col min="8454" max="8454" width="14.86328125" style="21" bestFit="1" customWidth="1"/>
    <col min="8455" max="8693" width="9.06640625" style="21"/>
    <col min="8694" max="8694" width="15.3984375" style="21" bestFit="1" customWidth="1"/>
    <col min="8695" max="8695" width="11.1328125" style="21" bestFit="1" customWidth="1"/>
    <col min="8696" max="8696" width="14.59765625" style="21" bestFit="1" customWidth="1"/>
    <col min="8697" max="8697" width="17.3984375" style="21" bestFit="1" customWidth="1"/>
    <col min="8698" max="8698" width="17.59765625" style="21" bestFit="1" customWidth="1"/>
    <col min="8699" max="8699" width="14.73046875" style="21" bestFit="1" customWidth="1"/>
    <col min="8700" max="8700" width="14.3984375" style="21" bestFit="1" customWidth="1"/>
    <col min="8701" max="8701" width="12.1328125" style="21" bestFit="1" customWidth="1"/>
    <col min="8702" max="8702" width="12.3984375" style="21" bestFit="1" customWidth="1"/>
    <col min="8703" max="8704" width="13.86328125" style="21" bestFit="1" customWidth="1"/>
    <col min="8705" max="8705" width="14.86328125" style="21" bestFit="1" customWidth="1"/>
    <col min="8706" max="8706" width="12.1328125" style="21" bestFit="1" customWidth="1"/>
    <col min="8707" max="8707" width="12.3984375" style="21" bestFit="1" customWidth="1"/>
    <col min="8708" max="8709" width="13.86328125" style="21" bestFit="1" customWidth="1"/>
    <col min="8710" max="8710" width="14.86328125" style="21" bestFit="1" customWidth="1"/>
    <col min="8711" max="8949" width="9.06640625" style="21"/>
    <col min="8950" max="8950" width="15.3984375" style="21" bestFit="1" customWidth="1"/>
    <col min="8951" max="8951" width="11.1328125" style="21" bestFit="1" customWidth="1"/>
    <col min="8952" max="8952" width="14.59765625" style="21" bestFit="1" customWidth="1"/>
    <col min="8953" max="8953" width="17.3984375" style="21" bestFit="1" customWidth="1"/>
    <col min="8954" max="8954" width="17.59765625" style="21" bestFit="1" customWidth="1"/>
    <col min="8955" max="8955" width="14.73046875" style="21" bestFit="1" customWidth="1"/>
    <col min="8956" max="8956" width="14.3984375" style="21" bestFit="1" customWidth="1"/>
    <col min="8957" max="8957" width="12.1328125" style="21" bestFit="1" customWidth="1"/>
    <col min="8958" max="8958" width="12.3984375" style="21" bestFit="1" customWidth="1"/>
    <col min="8959" max="8960" width="13.86328125" style="21" bestFit="1" customWidth="1"/>
    <col min="8961" max="8961" width="14.86328125" style="21" bestFit="1" customWidth="1"/>
    <col min="8962" max="8962" width="12.1328125" style="21" bestFit="1" customWidth="1"/>
    <col min="8963" max="8963" width="12.3984375" style="21" bestFit="1" customWidth="1"/>
    <col min="8964" max="8965" width="13.86328125" style="21" bestFit="1" customWidth="1"/>
    <col min="8966" max="8966" width="14.86328125" style="21" bestFit="1" customWidth="1"/>
    <col min="8967" max="9205" width="9.06640625" style="21"/>
    <col min="9206" max="9206" width="15.3984375" style="21" bestFit="1" customWidth="1"/>
    <col min="9207" max="9207" width="11.1328125" style="21" bestFit="1" customWidth="1"/>
    <col min="9208" max="9208" width="14.59765625" style="21" bestFit="1" customWidth="1"/>
    <col min="9209" max="9209" width="17.3984375" style="21" bestFit="1" customWidth="1"/>
    <col min="9210" max="9210" width="17.59765625" style="21" bestFit="1" customWidth="1"/>
    <col min="9211" max="9211" width="14.73046875" style="21" bestFit="1" customWidth="1"/>
    <col min="9212" max="9212" width="14.3984375" style="21" bestFit="1" customWidth="1"/>
    <col min="9213" max="9213" width="12.1328125" style="21" bestFit="1" customWidth="1"/>
    <col min="9214" max="9214" width="12.3984375" style="21" bestFit="1" customWidth="1"/>
    <col min="9215" max="9216" width="13.86328125" style="21" bestFit="1" customWidth="1"/>
    <col min="9217" max="9217" width="14.86328125" style="21" bestFit="1" customWidth="1"/>
    <col min="9218" max="9218" width="12.1328125" style="21" bestFit="1" customWidth="1"/>
    <col min="9219" max="9219" width="12.3984375" style="21" bestFit="1" customWidth="1"/>
    <col min="9220" max="9221" width="13.86328125" style="21" bestFit="1" customWidth="1"/>
    <col min="9222" max="9222" width="14.86328125" style="21" bestFit="1" customWidth="1"/>
    <col min="9223" max="9461" width="9.06640625" style="21"/>
    <col min="9462" max="9462" width="15.3984375" style="21" bestFit="1" customWidth="1"/>
    <col min="9463" max="9463" width="11.1328125" style="21" bestFit="1" customWidth="1"/>
    <col min="9464" max="9464" width="14.59765625" style="21" bestFit="1" customWidth="1"/>
    <col min="9465" max="9465" width="17.3984375" style="21" bestFit="1" customWidth="1"/>
    <col min="9466" max="9466" width="17.59765625" style="21" bestFit="1" customWidth="1"/>
    <col min="9467" max="9467" width="14.73046875" style="21" bestFit="1" customWidth="1"/>
    <col min="9468" max="9468" width="14.3984375" style="21" bestFit="1" customWidth="1"/>
    <col min="9469" max="9469" width="12.1328125" style="21" bestFit="1" customWidth="1"/>
    <col min="9470" max="9470" width="12.3984375" style="21" bestFit="1" customWidth="1"/>
    <col min="9471" max="9472" width="13.86328125" style="21" bestFit="1" customWidth="1"/>
    <col min="9473" max="9473" width="14.86328125" style="21" bestFit="1" customWidth="1"/>
    <col min="9474" max="9474" width="12.1328125" style="21" bestFit="1" customWidth="1"/>
    <col min="9475" max="9475" width="12.3984375" style="21" bestFit="1" customWidth="1"/>
    <col min="9476" max="9477" width="13.86328125" style="21" bestFit="1" customWidth="1"/>
    <col min="9478" max="9478" width="14.86328125" style="21" bestFit="1" customWidth="1"/>
    <col min="9479" max="9717" width="9.06640625" style="21"/>
    <col min="9718" max="9718" width="15.3984375" style="21" bestFit="1" customWidth="1"/>
    <col min="9719" max="9719" width="11.1328125" style="21" bestFit="1" customWidth="1"/>
    <col min="9720" max="9720" width="14.59765625" style="21" bestFit="1" customWidth="1"/>
    <col min="9721" max="9721" width="17.3984375" style="21" bestFit="1" customWidth="1"/>
    <col min="9722" max="9722" width="17.59765625" style="21" bestFit="1" customWidth="1"/>
    <col min="9723" max="9723" width="14.73046875" style="21" bestFit="1" customWidth="1"/>
    <col min="9724" max="9724" width="14.3984375" style="21" bestFit="1" customWidth="1"/>
    <col min="9725" max="9725" width="12.1328125" style="21" bestFit="1" customWidth="1"/>
    <col min="9726" max="9726" width="12.3984375" style="21" bestFit="1" customWidth="1"/>
    <col min="9727" max="9728" width="13.86328125" style="21" bestFit="1" customWidth="1"/>
    <col min="9729" max="9729" width="14.86328125" style="21" bestFit="1" customWidth="1"/>
    <col min="9730" max="9730" width="12.1328125" style="21" bestFit="1" customWidth="1"/>
    <col min="9731" max="9731" width="12.3984375" style="21" bestFit="1" customWidth="1"/>
    <col min="9732" max="9733" width="13.86328125" style="21" bestFit="1" customWidth="1"/>
    <col min="9734" max="9734" width="14.86328125" style="21" bestFit="1" customWidth="1"/>
    <col min="9735" max="9973" width="9.06640625" style="21"/>
    <col min="9974" max="9974" width="15.3984375" style="21" bestFit="1" customWidth="1"/>
    <col min="9975" max="9975" width="11.1328125" style="21" bestFit="1" customWidth="1"/>
    <col min="9976" max="9976" width="14.59765625" style="21" bestFit="1" customWidth="1"/>
    <col min="9977" max="9977" width="17.3984375" style="21" bestFit="1" customWidth="1"/>
    <col min="9978" max="9978" width="17.59765625" style="21" bestFit="1" customWidth="1"/>
    <col min="9979" max="9979" width="14.73046875" style="21" bestFit="1" customWidth="1"/>
    <col min="9980" max="9980" width="14.3984375" style="21" bestFit="1" customWidth="1"/>
    <col min="9981" max="9981" width="12.1328125" style="21" bestFit="1" customWidth="1"/>
    <col min="9982" max="9982" width="12.3984375" style="21" bestFit="1" customWidth="1"/>
    <col min="9983" max="9984" width="13.86328125" style="21" bestFit="1" customWidth="1"/>
    <col min="9985" max="9985" width="14.86328125" style="21" bestFit="1" customWidth="1"/>
    <col min="9986" max="9986" width="12.1328125" style="21" bestFit="1" customWidth="1"/>
    <col min="9987" max="9987" width="12.3984375" style="21" bestFit="1" customWidth="1"/>
    <col min="9988" max="9989" width="13.86328125" style="21" bestFit="1" customWidth="1"/>
    <col min="9990" max="9990" width="14.86328125" style="21" bestFit="1" customWidth="1"/>
    <col min="9991" max="10229" width="9.06640625" style="21"/>
    <col min="10230" max="10230" width="15.3984375" style="21" bestFit="1" customWidth="1"/>
    <col min="10231" max="10231" width="11.1328125" style="21" bestFit="1" customWidth="1"/>
    <col min="10232" max="10232" width="14.59765625" style="21" bestFit="1" customWidth="1"/>
    <col min="10233" max="10233" width="17.3984375" style="21" bestFit="1" customWidth="1"/>
    <col min="10234" max="10234" width="17.59765625" style="21" bestFit="1" customWidth="1"/>
    <col min="10235" max="10235" width="14.73046875" style="21" bestFit="1" customWidth="1"/>
    <col min="10236" max="10236" width="14.3984375" style="21" bestFit="1" customWidth="1"/>
    <col min="10237" max="10237" width="12.1328125" style="21" bestFit="1" customWidth="1"/>
    <col min="10238" max="10238" width="12.3984375" style="21" bestFit="1" customWidth="1"/>
    <col min="10239" max="10240" width="13.86328125" style="21" bestFit="1" customWidth="1"/>
    <col min="10241" max="10241" width="14.86328125" style="21" bestFit="1" customWidth="1"/>
    <col min="10242" max="10242" width="12.1328125" style="21" bestFit="1" customWidth="1"/>
    <col min="10243" max="10243" width="12.3984375" style="21" bestFit="1" customWidth="1"/>
    <col min="10244" max="10245" width="13.86328125" style="21" bestFit="1" customWidth="1"/>
    <col min="10246" max="10246" width="14.86328125" style="21" bestFit="1" customWidth="1"/>
    <col min="10247" max="10485" width="9.06640625" style="21"/>
    <col min="10486" max="10486" width="15.3984375" style="21" bestFit="1" customWidth="1"/>
    <col min="10487" max="10487" width="11.1328125" style="21" bestFit="1" customWidth="1"/>
    <col min="10488" max="10488" width="14.59765625" style="21" bestFit="1" customWidth="1"/>
    <col min="10489" max="10489" width="17.3984375" style="21" bestFit="1" customWidth="1"/>
    <col min="10490" max="10490" width="17.59765625" style="21" bestFit="1" customWidth="1"/>
    <col min="10491" max="10491" width="14.73046875" style="21" bestFit="1" customWidth="1"/>
    <col min="10492" max="10492" width="14.3984375" style="21" bestFit="1" customWidth="1"/>
    <col min="10493" max="10493" width="12.1328125" style="21" bestFit="1" customWidth="1"/>
    <col min="10494" max="10494" width="12.3984375" style="21" bestFit="1" customWidth="1"/>
    <col min="10495" max="10496" width="13.86328125" style="21" bestFit="1" customWidth="1"/>
    <col min="10497" max="10497" width="14.86328125" style="21" bestFit="1" customWidth="1"/>
    <col min="10498" max="10498" width="12.1328125" style="21" bestFit="1" customWidth="1"/>
    <col min="10499" max="10499" width="12.3984375" style="21" bestFit="1" customWidth="1"/>
    <col min="10500" max="10501" width="13.86328125" style="21" bestFit="1" customWidth="1"/>
    <col min="10502" max="10502" width="14.86328125" style="21" bestFit="1" customWidth="1"/>
    <col min="10503" max="10741" width="9.06640625" style="21"/>
    <col min="10742" max="10742" width="15.3984375" style="21" bestFit="1" customWidth="1"/>
    <col min="10743" max="10743" width="11.1328125" style="21" bestFit="1" customWidth="1"/>
    <col min="10744" max="10744" width="14.59765625" style="21" bestFit="1" customWidth="1"/>
    <col min="10745" max="10745" width="17.3984375" style="21" bestFit="1" customWidth="1"/>
    <col min="10746" max="10746" width="17.59765625" style="21" bestFit="1" customWidth="1"/>
    <col min="10747" max="10747" width="14.73046875" style="21" bestFit="1" customWidth="1"/>
    <col min="10748" max="10748" width="14.3984375" style="21" bestFit="1" customWidth="1"/>
    <col min="10749" max="10749" width="12.1328125" style="21" bestFit="1" customWidth="1"/>
    <col min="10750" max="10750" width="12.3984375" style="21" bestFit="1" customWidth="1"/>
    <col min="10751" max="10752" width="13.86328125" style="21" bestFit="1" customWidth="1"/>
    <col min="10753" max="10753" width="14.86328125" style="21" bestFit="1" customWidth="1"/>
    <col min="10754" max="10754" width="12.1328125" style="21" bestFit="1" customWidth="1"/>
    <col min="10755" max="10755" width="12.3984375" style="21" bestFit="1" customWidth="1"/>
    <col min="10756" max="10757" width="13.86328125" style="21" bestFit="1" customWidth="1"/>
    <col min="10758" max="10758" width="14.86328125" style="21" bestFit="1" customWidth="1"/>
    <col min="10759" max="10997" width="9.06640625" style="21"/>
    <col min="10998" max="10998" width="15.3984375" style="21" bestFit="1" customWidth="1"/>
    <col min="10999" max="10999" width="11.1328125" style="21" bestFit="1" customWidth="1"/>
    <col min="11000" max="11000" width="14.59765625" style="21" bestFit="1" customWidth="1"/>
    <col min="11001" max="11001" width="17.3984375" style="21" bestFit="1" customWidth="1"/>
    <col min="11002" max="11002" width="17.59765625" style="21" bestFit="1" customWidth="1"/>
    <col min="11003" max="11003" width="14.73046875" style="21" bestFit="1" customWidth="1"/>
    <col min="11004" max="11004" width="14.3984375" style="21" bestFit="1" customWidth="1"/>
    <col min="11005" max="11005" width="12.1328125" style="21" bestFit="1" customWidth="1"/>
    <col min="11006" max="11006" width="12.3984375" style="21" bestFit="1" customWidth="1"/>
    <col min="11007" max="11008" width="13.86328125" style="21" bestFit="1" customWidth="1"/>
    <col min="11009" max="11009" width="14.86328125" style="21" bestFit="1" customWidth="1"/>
    <col min="11010" max="11010" width="12.1328125" style="21" bestFit="1" customWidth="1"/>
    <col min="11011" max="11011" width="12.3984375" style="21" bestFit="1" customWidth="1"/>
    <col min="11012" max="11013" width="13.86328125" style="21" bestFit="1" customWidth="1"/>
    <col min="11014" max="11014" width="14.86328125" style="21" bestFit="1" customWidth="1"/>
    <col min="11015" max="11253" width="9.06640625" style="21"/>
    <col min="11254" max="11254" width="15.3984375" style="21" bestFit="1" customWidth="1"/>
    <col min="11255" max="11255" width="11.1328125" style="21" bestFit="1" customWidth="1"/>
    <col min="11256" max="11256" width="14.59765625" style="21" bestFit="1" customWidth="1"/>
    <col min="11257" max="11257" width="17.3984375" style="21" bestFit="1" customWidth="1"/>
    <col min="11258" max="11258" width="17.59765625" style="21" bestFit="1" customWidth="1"/>
    <col min="11259" max="11259" width="14.73046875" style="21" bestFit="1" customWidth="1"/>
    <col min="11260" max="11260" width="14.3984375" style="21" bestFit="1" customWidth="1"/>
    <col min="11261" max="11261" width="12.1328125" style="21" bestFit="1" customWidth="1"/>
    <col min="11262" max="11262" width="12.3984375" style="21" bestFit="1" customWidth="1"/>
    <col min="11263" max="11264" width="13.86328125" style="21" bestFit="1" customWidth="1"/>
    <col min="11265" max="11265" width="14.86328125" style="21" bestFit="1" customWidth="1"/>
    <col min="11266" max="11266" width="12.1328125" style="21" bestFit="1" customWidth="1"/>
    <col min="11267" max="11267" width="12.3984375" style="21" bestFit="1" customWidth="1"/>
    <col min="11268" max="11269" width="13.86328125" style="21" bestFit="1" customWidth="1"/>
    <col min="11270" max="11270" width="14.86328125" style="21" bestFit="1" customWidth="1"/>
    <col min="11271" max="11509" width="9.06640625" style="21"/>
    <col min="11510" max="11510" width="15.3984375" style="21" bestFit="1" customWidth="1"/>
    <col min="11511" max="11511" width="11.1328125" style="21" bestFit="1" customWidth="1"/>
    <col min="11512" max="11512" width="14.59765625" style="21" bestFit="1" customWidth="1"/>
    <col min="11513" max="11513" width="17.3984375" style="21" bestFit="1" customWidth="1"/>
    <col min="11514" max="11514" width="17.59765625" style="21" bestFit="1" customWidth="1"/>
    <col min="11515" max="11515" width="14.73046875" style="21" bestFit="1" customWidth="1"/>
    <col min="11516" max="11516" width="14.3984375" style="21" bestFit="1" customWidth="1"/>
    <col min="11517" max="11517" width="12.1328125" style="21" bestFit="1" customWidth="1"/>
    <col min="11518" max="11518" width="12.3984375" style="21" bestFit="1" customWidth="1"/>
    <col min="11519" max="11520" width="13.86328125" style="21" bestFit="1" customWidth="1"/>
    <col min="11521" max="11521" width="14.86328125" style="21" bestFit="1" customWidth="1"/>
    <col min="11522" max="11522" width="12.1328125" style="21" bestFit="1" customWidth="1"/>
    <col min="11523" max="11523" width="12.3984375" style="21" bestFit="1" customWidth="1"/>
    <col min="11524" max="11525" width="13.86328125" style="21" bestFit="1" customWidth="1"/>
    <col min="11526" max="11526" width="14.86328125" style="21" bestFit="1" customWidth="1"/>
    <col min="11527" max="11765" width="9.06640625" style="21"/>
    <col min="11766" max="11766" width="15.3984375" style="21" bestFit="1" customWidth="1"/>
    <col min="11767" max="11767" width="11.1328125" style="21" bestFit="1" customWidth="1"/>
    <col min="11768" max="11768" width="14.59765625" style="21" bestFit="1" customWidth="1"/>
    <col min="11769" max="11769" width="17.3984375" style="21" bestFit="1" customWidth="1"/>
    <col min="11770" max="11770" width="17.59765625" style="21" bestFit="1" customWidth="1"/>
    <col min="11771" max="11771" width="14.73046875" style="21" bestFit="1" customWidth="1"/>
    <col min="11772" max="11772" width="14.3984375" style="21" bestFit="1" customWidth="1"/>
    <col min="11773" max="11773" width="12.1328125" style="21" bestFit="1" customWidth="1"/>
    <col min="11774" max="11774" width="12.3984375" style="21" bestFit="1" customWidth="1"/>
    <col min="11775" max="11776" width="13.86328125" style="21" bestFit="1" customWidth="1"/>
    <col min="11777" max="11777" width="14.86328125" style="21" bestFit="1" customWidth="1"/>
    <col min="11778" max="11778" width="12.1328125" style="21" bestFit="1" customWidth="1"/>
    <col min="11779" max="11779" width="12.3984375" style="21" bestFit="1" customWidth="1"/>
    <col min="11780" max="11781" width="13.86328125" style="21" bestFit="1" customWidth="1"/>
    <col min="11782" max="11782" width="14.86328125" style="21" bestFit="1" customWidth="1"/>
    <col min="11783" max="12021" width="9.06640625" style="21"/>
    <col min="12022" max="12022" width="15.3984375" style="21" bestFit="1" customWidth="1"/>
    <col min="12023" max="12023" width="11.1328125" style="21" bestFit="1" customWidth="1"/>
    <col min="12024" max="12024" width="14.59765625" style="21" bestFit="1" customWidth="1"/>
    <col min="12025" max="12025" width="17.3984375" style="21" bestFit="1" customWidth="1"/>
    <col min="12026" max="12026" width="17.59765625" style="21" bestFit="1" customWidth="1"/>
    <col min="12027" max="12027" width="14.73046875" style="21" bestFit="1" customWidth="1"/>
    <col min="12028" max="12028" width="14.3984375" style="21" bestFit="1" customWidth="1"/>
    <col min="12029" max="12029" width="12.1328125" style="21" bestFit="1" customWidth="1"/>
    <col min="12030" max="12030" width="12.3984375" style="21" bestFit="1" customWidth="1"/>
    <col min="12031" max="12032" width="13.86328125" style="21" bestFit="1" customWidth="1"/>
    <col min="12033" max="12033" width="14.86328125" style="21" bestFit="1" customWidth="1"/>
    <col min="12034" max="12034" width="12.1328125" style="21" bestFit="1" customWidth="1"/>
    <col min="12035" max="12035" width="12.3984375" style="21" bestFit="1" customWidth="1"/>
    <col min="12036" max="12037" width="13.86328125" style="21" bestFit="1" customWidth="1"/>
    <col min="12038" max="12038" width="14.86328125" style="21" bestFit="1" customWidth="1"/>
    <col min="12039" max="12277" width="9.06640625" style="21"/>
    <col min="12278" max="12278" width="15.3984375" style="21" bestFit="1" customWidth="1"/>
    <col min="12279" max="12279" width="11.1328125" style="21" bestFit="1" customWidth="1"/>
    <col min="12280" max="12280" width="14.59765625" style="21" bestFit="1" customWidth="1"/>
    <col min="12281" max="12281" width="17.3984375" style="21" bestFit="1" customWidth="1"/>
    <col min="12282" max="12282" width="17.59765625" style="21" bestFit="1" customWidth="1"/>
    <col min="12283" max="12283" width="14.73046875" style="21" bestFit="1" customWidth="1"/>
    <col min="12284" max="12284" width="14.3984375" style="21" bestFit="1" customWidth="1"/>
    <col min="12285" max="12285" width="12.1328125" style="21" bestFit="1" customWidth="1"/>
    <col min="12286" max="12286" width="12.3984375" style="21" bestFit="1" customWidth="1"/>
    <col min="12287" max="12288" width="13.86328125" style="21" bestFit="1" customWidth="1"/>
    <col min="12289" max="12289" width="14.86328125" style="21" bestFit="1" customWidth="1"/>
    <col min="12290" max="12290" width="12.1328125" style="21" bestFit="1" customWidth="1"/>
    <col min="12291" max="12291" width="12.3984375" style="21" bestFit="1" customWidth="1"/>
    <col min="12292" max="12293" width="13.86328125" style="21" bestFit="1" customWidth="1"/>
    <col min="12294" max="12294" width="14.86328125" style="21" bestFit="1" customWidth="1"/>
    <col min="12295" max="12533" width="9.06640625" style="21"/>
    <col min="12534" max="12534" width="15.3984375" style="21" bestFit="1" customWidth="1"/>
    <col min="12535" max="12535" width="11.1328125" style="21" bestFit="1" customWidth="1"/>
    <col min="12536" max="12536" width="14.59765625" style="21" bestFit="1" customWidth="1"/>
    <col min="12537" max="12537" width="17.3984375" style="21" bestFit="1" customWidth="1"/>
    <col min="12538" max="12538" width="17.59765625" style="21" bestFit="1" customWidth="1"/>
    <col min="12539" max="12539" width="14.73046875" style="21" bestFit="1" customWidth="1"/>
    <col min="12540" max="12540" width="14.3984375" style="21" bestFit="1" customWidth="1"/>
    <col min="12541" max="12541" width="12.1328125" style="21" bestFit="1" customWidth="1"/>
    <col min="12542" max="12542" width="12.3984375" style="21" bestFit="1" customWidth="1"/>
    <col min="12543" max="12544" width="13.86328125" style="21" bestFit="1" customWidth="1"/>
    <col min="12545" max="12545" width="14.86328125" style="21" bestFit="1" customWidth="1"/>
    <col min="12546" max="12546" width="12.1328125" style="21" bestFit="1" customWidth="1"/>
    <col min="12547" max="12547" width="12.3984375" style="21" bestFit="1" customWidth="1"/>
    <col min="12548" max="12549" width="13.86328125" style="21" bestFit="1" customWidth="1"/>
    <col min="12550" max="12550" width="14.86328125" style="21" bestFit="1" customWidth="1"/>
    <col min="12551" max="12789" width="9.06640625" style="21"/>
    <col min="12790" max="12790" width="15.3984375" style="21" bestFit="1" customWidth="1"/>
    <col min="12791" max="12791" width="11.1328125" style="21" bestFit="1" customWidth="1"/>
    <col min="12792" max="12792" width="14.59765625" style="21" bestFit="1" customWidth="1"/>
    <col min="12793" max="12793" width="17.3984375" style="21" bestFit="1" customWidth="1"/>
    <col min="12794" max="12794" width="17.59765625" style="21" bestFit="1" customWidth="1"/>
    <col min="12795" max="12795" width="14.73046875" style="21" bestFit="1" customWidth="1"/>
    <col min="12796" max="12796" width="14.3984375" style="21" bestFit="1" customWidth="1"/>
    <col min="12797" max="12797" width="12.1328125" style="21" bestFit="1" customWidth="1"/>
    <col min="12798" max="12798" width="12.3984375" style="21" bestFit="1" customWidth="1"/>
    <col min="12799" max="12800" width="13.86328125" style="21" bestFit="1" customWidth="1"/>
    <col min="12801" max="12801" width="14.86328125" style="21" bestFit="1" customWidth="1"/>
    <col min="12802" max="12802" width="12.1328125" style="21" bestFit="1" customWidth="1"/>
    <col min="12803" max="12803" width="12.3984375" style="21" bestFit="1" customWidth="1"/>
    <col min="12804" max="12805" width="13.86328125" style="21" bestFit="1" customWidth="1"/>
    <col min="12806" max="12806" width="14.86328125" style="21" bestFit="1" customWidth="1"/>
    <col min="12807" max="13045" width="9.06640625" style="21"/>
    <col min="13046" max="13046" width="15.3984375" style="21" bestFit="1" customWidth="1"/>
    <col min="13047" max="13047" width="11.1328125" style="21" bestFit="1" customWidth="1"/>
    <col min="13048" max="13048" width="14.59765625" style="21" bestFit="1" customWidth="1"/>
    <col min="13049" max="13049" width="17.3984375" style="21" bestFit="1" customWidth="1"/>
    <col min="13050" max="13050" width="17.59765625" style="21" bestFit="1" customWidth="1"/>
    <col min="13051" max="13051" width="14.73046875" style="21" bestFit="1" customWidth="1"/>
    <col min="13052" max="13052" width="14.3984375" style="21" bestFit="1" customWidth="1"/>
    <col min="13053" max="13053" width="12.1328125" style="21" bestFit="1" customWidth="1"/>
    <col min="13054" max="13054" width="12.3984375" style="21" bestFit="1" customWidth="1"/>
    <col min="13055" max="13056" width="13.86328125" style="21" bestFit="1" customWidth="1"/>
    <col min="13057" max="13057" width="14.86328125" style="21" bestFit="1" customWidth="1"/>
    <col min="13058" max="13058" width="12.1328125" style="21" bestFit="1" customWidth="1"/>
    <col min="13059" max="13059" width="12.3984375" style="21" bestFit="1" customWidth="1"/>
    <col min="13060" max="13061" width="13.86328125" style="21" bestFit="1" customWidth="1"/>
    <col min="13062" max="13062" width="14.86328125" style="21" bestFit="1" customWidth="1"/>
    <col min="13063" max="13301" width="9.06640625" style="21"/>
    <col min="13302" max="13302" width="15.3984375" style="21" bestFit="1" customWidth="1"/>
    <col min="13303" max="13303" width="11.1328125" style="21" bestFit="1" customWidth="1"/>
    <col min="13304" max="13304" width="14.59765625" style="21" bestFit="1" customWidth="1"/>
    <col min="13305" max="13305" width="17.3984375" style="21" bestFit="1" customWidth="1"/>
    <col min="13306" max="13306" width="17.59765625" style="21" bestFit="1" customWidth="1"/>
    <col min="13307" max="13307" width="14.73046875" style="21" bestFit="1" customWidth="1"/>
    <col min="13308" max="13308" width="14.3984375" style="21" bestFit="1" customWidth="1"/>
    <col min="13309" max="13309" width="12.1328125" style="21" bestFit="1" customWidth="1"/>
    <col min="13310" max="13310" width="12.3984375" style="21" bestFit="1" customWidth="1"/>
    <col min="13311" max="13312" width="13.86328125" style="21" bestFit="1" customWidth="1"/>
    <col min="13313" max="13313" width="14.86328125" style="21" bestFit="1" customWidth="1"/>
    <col min="13314" max="13314" width="12.1328125" style="21" bestFit="1" customWidth="1"/>
    <col min="13315" max="13315" width="12.3984375" style="21" bestFit="1" customWidth="1"/>
    <col min="13316" max="13317" width="13.86328125" style="21" bestFit="1" customWidth="1"/>
    <col min="13318" max="13318" width="14.86328125" style="21" bestFit="1" customWidth="1"/>
    <col min="13319" max="13557" width="9.06640625" style="21"/>
    <col min="13558" max="13558" width="15.3984375" style="21" bestFit="1" customWidth="1"/>
    <col min="13559" max="13559" width="11.1328125" style="21" bestFit="1" customWidth="1"/>
    <col min="13560" max="13560" width="14.59765625" style="21" bestFit="1" customWidth="1"/>
    <col min="13561" max="13561" width="17.3984375" style="21" bestFit="1" customWidth="1"/>
    <col min="13562" max="13562" width="17.59765625" style="21" bestFit="1" customWidth="1"/>
    <col min="13563" max="13563" width="14.73046875" style="21" bestFit="1" customWidth="1"/>
    <col min="13564" max="13564" width="14.3984375" style="21" bestFit="1" customWidth="1"/>
    <col min="13565" max="13565" width="12.1328125" style="21" bestFit="1" customWidth="1"/>
    <col min="13566" max="13566" width="12.3984375" style="21" bestFit="1" customWidth="1"/>
    <col min="13567" max="13568" width="13.86328125" style="21" bestFit="1" customWidth="1"/>
    <col min="13569" max="13569" width="14.86328125" style="21" bestFit="1" customWidth="1"/>
    <col min="13570" max="13570" width="12.1328125" style="21" bestFit="1" customWidth="1"/>
    <col min="13571" max="13571" width="12.3984375" style="21" bestFit="1" customWidth="1"/>
    <col min="13572" max="13573" width="13.86328125" style="21" bestFit="1" customWidth="1"/>
    <col min="13574" max="13574" width="14.86328125" style="21" bestFit="1" customWidth="1"/>
    <col min="13575" max="13813" width="9.06640625" style="21"/>
    <col min="13814" max="13814" width="15.3984375" style="21" bestFit="1" customWidth="1"/>
    <col min="13815" max="13815" width="11.1328125" style="21" bestFit="1" customWidth="1"/>
    <col min="13816" max="13816" width="14.59765625" style="21" bestFit="1" customWidth="1"/>
    <col min="13817" max="13817" width="17.3984375" style="21" bestFit="1" customWidth="1"/>
    <col min="13818" max="13818" width="17.59765625" style="21" bestFit="1" customWidth="1"/>
    <col min="13819" max="13819" width="14.73046875" style="21" bestFit="1" customWidth="1"/>
    <col min="13820" max="13820" width="14.3984375" style="21" bestFit="1" customWidth="1"/>
    <col min="13821" max="13821" width="12.1328125" style="21" bestFit="1" customWidth="1"/>
    <col min="13822" max="13822" width="12.3984375" style="21" bestFit="1" customWidth="1"/>
    <col min="13823" max="13824" width="13.86328125" style="21" bestFit="1" customWidth="1"/>
    <col min="13825" max="13825" width="14.86328125" style="21" bestFit="1" customWidth="1"/>
    <col min="13826" max="13826" width="12.1328125" style="21" bestFit="1" customWidth="1"/>
    <col min="13827" max="13827" width="12.3984375" style="21" bestFit="1" customWidth="1"/>
    <col min="13828" max="13829" width="13.86328125" style="21" bestFit="1" customWidth="1"/>
    <col min="13830" max="13830" width="14.86328125" style="21" bestFit="1" customWidth="1"/>
    <col min="13831" max="14069" width="9.06640625" style="21"/>
    <col min="14070" max="14070" width="15.3984375" style="21" bestFit="1" customWidth="1"/>
    <col min="14071" max="14071" width="11.1328125" style="21" bestFit="1" customWidth="1"/>
    <col min="14072" max="14072" width="14.59765625" style="21" bestFit="1" customWidth="1"/>
    <col min="14073" max="14073" width="17.3984375" style="21" bestFit="1" customWidth="1"/>
    <col min="14074" max="14074" width="17.59765625" style="21" bestFit="1" customWidth="1"/>
    <col min="14075" max="14075" width="14.73046875" style="21" bestFit="1" customWidth="1"/>
    <col min="14076" max="14076" width="14.3984375" style="21" bestFit="1" customWidth="1"/>
    <col min="14077" max="14077" width="12.1328125" style="21" bestFit="1" customWidth="1"/>
    <col min="14078" max="14078" width="12.3984375" style="21" bestFit="1" customWidth="1"/>
    <col min="14079" max="14080" width="13.86328125" style="21" bestFit="1" customWidth="1"/>
    <col min="14081" max="14081" width="14.86328125" style="21" bestFit="1" customWidth="1"/>
    <col min="14082" max="14082" width="12.1328125" style="21" bestFit="1" customWidth="1"/>
    <col min="14083" max="14083" width="12.3984375" style="21" bestFit="1" customWidth="1"/>
    <col min="14084" max="14085" width="13.86328125" style="21" bestFit="1" customWidth="1"/>
    <col min="14086" max="14086" width="14.86328125" style="21" bestFit="1" customWidth="1"/>
    <col min="14087" max="14325" width="9.06640625" style="21"/>
    <col min="14326" max="14326" width="15.3984375" style="21" bestFit="1" customWidth="1"/>
    <col min="14327" max="14327" width="11.1328125" style="21" bestFit="1" customWidth="1"/>
    <col min="14328" max="14328" width="14.59765625" style="21" bestFit="1" customWidth="1"/>
    <col min="14329" max="14329" width="17.3984375" style="21" bestFit="1" customWidth="1"/>
    <col min="14330" max="14330" width="17.59765625" style="21" bestFit="1" customWidth="1"/>
    <col min="14331" max="14331" width="14.73046875" style="21" bestFit="1" customWidth="1"/>
    <col min="14332" max="14332" width="14.3984375" style="21" bestFit="1" customWidth="1"/>
    <col min="14333" max="14333" width="12.1328125" style="21" bestFit="1" customWidth="1"/>
    <col min="14334" max="14334" width="12.3984375" style="21" bestFit="1" customWidth="1"/>
    <col min="14335" max="14336" width="13.86328125" style="21" bestFit="1" customWidth="1"/>
    <col min="14337" max="14337" width="14.86328125" style="21" bestFit="1" customWidth="1"/>
    <col min="14338" max="14338" width="12.1328125" style="21" bestFit="1" customWidth="1"/>
    <col min="14339" max="14339" width="12.3984375" style="21" bestFit="1" customWidth="1"/>
    <col min="14340" max="14341" width="13.86328125" style="21" bestFit="1" customWidth="1"/>
    <col min="14342" max="14342" width="14.86328125" style="21" bestFit="1" customWidth="1"/>
    <col min="14343" max="14581" width="9.06640625" style="21"/>
    <col min="14582" max="14582" width="15.3984375" style="21" bestFit="1" customWidth="1"/>
    <col min="14583" max="14583" width="11.1328125" style="21" bestFit="1" customWidth="1"/>
    <col min="14584" max="14584" width="14.59765625" style="21" bestFit="1" customWidth="1"/>
    <col min="14585" max="14585" width="17.3984375" style="21" bestFit="1" customWidth="1"/>
    <col min="14586" max="14586" width="17.59765625" style="21" bestFit="1" customWidth="1"/>
    <col min="14587" max="14587" width="14.73046875" style="21" bestFit="1" customWidth="1"/>
    <col min="14588" max="14588" width="14.3984375" style="21" bestFit="1" customWidth="1"/>
    <col min="14589" max="14589" width="12.1328125" style="21" bestFit="1" customWidth="1"/>
    <col min="14590" max="14590" width="12.3984375" style="21" bestFit="1" customWidth="1"/>
    <col min="14591" max="14592" width="13.86328125" style="21" bestFit="1" customWidth="1"/>
    <col min="14593" max="14593" width="14.86328125" style="21" bestFit="1" customWidth="1"/>
    <col min="14594" max="14594" width="12.1328125" style="21" bestFit="1" customWidth="1"/>
    <col min="14595" max="14595" width="12.3984375" style="21" bestFit="1" customWidth="1"/>
    <col min="14596" max="14597" width="13.86328125" style="21" bestFit="1" customWidth="1"/>
    <col min="14598" max="14598" width="14.86328125" style="21" bestFit="1" customWidth="1"/>
    <col min="14599" max="14837" width="9.06640625" style="21"/>
    <col min="14838" max="14838" width="15.3984375" style="21" bestFit="1" customWidth="1"/>
    <col min="14839" max="14839" width="11.1328125" style="21" bestFit="1" customWidth="1"/>
    <col min="14840" max="14840" width="14.59765625" style="21" bestFit="1" customWidth="1"/>
    <col min="14841" max="14841" width="17.3984375" style="21" bestFit="1" customWidth="1"/>
    <col min="14842" max="14842" width="17.59765625" style="21" bestFit="1" customWidth="1"/>
    <col min="14843" max="14843" width="14.73046875" style="21" bestFit="1" customWidth="1"/>
    <col min="14844" max="14844" width="14.3984375" style="21" bestFit="1" customWidth="1"/>
    <col min="14845" max="14845" width="12.1328125" style="21" bestFit="1" customWidth="1"/>
    <col min="14846" max="14846" width="12.3984375" style="21" bestFit="1" customWidth="1"/>
    <col min="14847" max="14848" width="13.86328125" style="21" bestFit="1" customWidth="1"/>
    <col min="14849" max="14849" width="14.86328125" style="21" bestFit="1" customWidth="1"/>
    <col min="14850" max="14850" width="12.1328125" style="21" bestFit="1" customWidth="1"/>
    <col min="14851" max="14851" width="12.3984375" style="21" bestFit="1" customWidth="1"/>
    <col min="14852" max="14853" width="13.86328125" style="21" bestFit="1" customWidth="1"/>
    <col min="14854" max="14854" width="14.86328125" style="21" bestFit="1" customWidth="1"/>
    <col min="14855" max="15093" width="9.06640625" style="21"/>
    <col min="15094" max="15094" width="15.3984375" style="21" bestFit="1" customWidth="1"/>
    <col min="15095" max="15095" width="11.1328125" style="21" bestFit="1" customWidth="1"/>
    <col min="15096" max="15096" width="14.59765625" style="21" bestFit="1" customWidth="1"/>
    <col min="15097" max="15097" width="17.3984375" style="21" bestFit="1" customWidth="1"/>
    <col min="15098" max="15098" width="17.59765625" style="21" bestFit="1" customWidth="1"/>
    <col min="15099" max="15099" width="14.73046875" style="21" bestFit="1" customWidth="1"/>
    <col min="15100" max="15100" width="14.3984375" style="21" bestFit="1" customWidth="1"/>
    <col min="15101" max="15101" width="12.1328125" style="21" bestFit="1" customWidth="1"/>
    <col min="15102" max="15102" width="12.3984375" style="21" bestFit="1" customWidth="1"/>
    <col min="15103" max="15104" width="13.86328125" style="21" bestFit="1" customWidth="1"/>
    <col min="15105" max="15105" width="14.86328125" style="21" bestFit="1" customWidth="1"/>
    <col min="15106" max="15106" width="12.1328125" style="21" bestFit="1" customWidth="1"/>
    <col min="15107" max="15107" width="12.3984375" style="21" bestFit="1" customWidth="1"/>
    <col min="15108" max="15109" width="13.86328125" style="21" bestFit="1" customWidth="1"/>
    <col min="15110" max="15110" width="14.86328125" style="21" bestFit="1" customWidth="1"/>
    <col min="15111" max="15349" width="9.06640625" style="21"/>
    <col min="15350" max="15350" width="15.3984375" style="21" bestFit="1" customWidth="1"/>
    <col min="15351" max="15351" width="11.1328125" style="21" bestFit="1" customWidth="1"/>
    <col min="15352" max="15352" width="14.59765625" style="21" bestFit="1" customWidth="1"/>
    <col min="15353" max="15353" width="17.3984375" style="21" bestFit="1" customWidth="1"/>
    <col min="15354" max="15354" width="17.59765625" style="21" bestFit="1" customWidth="1"/>
    <col min="15355" max="15355" width="14.73046875" style="21" bestFit="1" customWidth="1"/>
    <col min="15356" max="15356" width="14.3984375" style="21" bestFit="1" customWidth="1"/>
    <col min="15357" max="15357" width="12.1328125" style="21" bestFit="1" customWidth="1"/>
    <col min="15358" max="15358" width="12.3984375" style="21" bestFit="1" customWidth="1"/>
    <col min="15359" max="15360" width="13.86328125" style="21" bestFit="1" customWidth="1"/>
    <col min="15361" max="15361" width="14.86328125" style="21" bestFit="1" customWidth="1"/>
    <col min="15362" max="15362" width="12.1328125" style="21" bestFit="1" customWidth="1"/>
    <col min="15363" max="15363" width="12.3984375" style="21" bestFit="1" customWidth="1"/>
    <col min="15364" max="15365" width="13.86328125" style="21" bestFit="1" customWidth="1"/>
    <col min="15366" max="15366" width="14.86328125" style="21" bestFit="1" customWidth="1"/>
    <col min="15367" max="15605" width="9.06640625" style="21"/>
    <col min="15606" max="15606" width="15.3984375" style="21" bestFit="1" customWidth="1"/>
    <col min="15607" max="15607" width="11.1328125" style="21" bestFit="1" customWidth="1"/>
    <col min="15608" max="15608" width="14.59765625" style="21" bestFit="1" customWidth="1"/>
    <col min="15609" max="15609" width="17.3984375" style="21" bestFit="1" customWidth="1"/>
    <col min="15610" max="15610" width="17.59765625" style="21" bestFit="1" customWidth="1"/>
    <col min="15611" max="15611" width="14.73046875" style="21" bestFit="1" customWidth="1"/>
    <col min="15612" max="15612" width="14.3984375" style="21" bestFit="1" customWidth="1"/>
    <col min="15613" max="15613" width="12.1328125" style="21" bestFit="1" customWidth="1"/>
    <col min="15614" max="15614" width="12.3984375" style="21" bestFit="1" customWidth="1"/>
    <col min="15615" max="15616" width="13.86328125" style="21" bestFit="1" customWidth="1"/>
    <col min="15617" max="15617" width="14.86328125" style="21" bestFit="1" customWidth="1"/>
    <col min="15618" max="15618" width="12.1328125" style="21" bestFit="1" customWidth="1"/>
    <col min="15619" max="15619" width="12.3984375" style="21" bestFit="1" customWidth="1"/>
    <col min="15620" max="15621" width="13.86328125" style="21" bestFit="1" customWidth="1"/>
    <col min="15622" max="15622" width="14.86328125" style="21" bestFit="1" customWidth="1"/>
    <col min="15623" max="15861" width="9.06640625" style="21"/>
    <col min="15862" max="15862" width="15.3984375" style="21" bestFit="1" customWidth="1"/>
    <col min="15863" max="15863" width="11.1328125" style="21" bestFit="1" customWidth="1"/>
    <col min="15864" max="15864" width="14.59765625" style="21" bestFit="1" customWidth="1"/>
    <col min="15865" max="15865" width="17.3984375" style="21" bestFit="1" customWidth="1"/>
    <col min="15866" max="15866" width="17.59765625" style="21" bestFit="1" customWidth="1"/>
    <col min="15867" max="15867" width="14.73046875" style="21" bestFit="1" customWidth="1"/>
    <col min="15868" max="15868" width="14.3984375" style="21" bestFit="1" customWidth="1"/>
    <col min="15869" max="15869" width="12.1328125" style="21" bestFit="1" customWidth="1"/>
    <col min="15870" max="15870" width="12.3984375" style="21" bestFit="1" customWidth="1"/>
    <col min="15871" max="15872" width="13.86328125" style="21" bestFit="1" customWidth="1"/>
    <col min="15873" max="15873" width="14.86328125" style="21" bestFit="1" customWidth="1"/>
    <col min="15874" max="15874" width="12.1328125" style="21" bestFit="1" customWidth="1"/>
    <col min="15875" max="15875" width="12.3984375" style="21" bestFit="1" customWidth="1"/>
    <col min="15876" max="15877" width="13.86328125" style="21" bestFit="1" customWidth="1"/>
    <col min="15878" max="15878" width="14.86328125" style="21" bestFit="1" customWidth="1"/>
    <col min="15879" max="16117" width="9.06640625" style="21"/>
    <col min="16118" max="16118" width="15.3984375" style="21" bestFit="1" customWidth="1"/>
    <col min="16119" max="16119" width="11.1328125" style="21" bestFit="1" customWidth="1"/>
    <col min="16120" max="16120" width="14.59765625" style="21" bestFit="1" customWidth="1"/>
    <col min="16121" max="16121" width="17.3984375" style="21" bestFit="1" customWidth="1"/>
    <col min="16122" max="16122" width="17.59765625" style="21" bestFit="1" customWidth="1"/>
    <col min="16123" max="16123" width="14.73046875" style="21" bestFit="1" customWidth="1"/>
    <col min="16124" max="16124" width="14.3984375" style="21" bestFit="1" customWidth="1"/>
    <col min="16125" max="16125" width="12.1328125" style="21" bestFit="1" customWidth="1"/>
    <col min="16126" max="16126" width="12.3984375" style="21" bestFit="1" customWidth="1"/>
    <col min="16127" max="16128" width="13.86328125" style="21" bestFit="1" customWidth="1"/>
    <col min="16129" max="16129" width="14.86328125" style="21" bestFit="1" customWidth="1"/>
    <col min="16130" max="16130" width="12.1328125" style="21" bestFit="1" customWidth="1"/>
    <col min="16131" max="16131" width="12.3984375" style="21" bestFit="1" customWidth="1"/>
    <col min="16132" max="16133" width="13.86328125" style="21" bestFit="1" customWidth="1"/>
    <col min="16134" max="16134" width="14.86328125" style="21" bestFit="1" customWidth="1"/>
    <col min="16135" max="16384" width="9.06640625" style="21"/>
  </cols>
  <sheetData>
    <row r="1" spans="1:19">
      <c r="A1" s="68" t="s">
        <v>223</v>
      </c>
      <c r="B1" s="69" t="s">
        <v>224</v>
      </c>
      <c r="C1" s="76" t="s">
        <v>222</v>
      </c>
      <c r="D1" s="100" t="s">
        <v>165</v>
      </c>
      <c r="E1" s="100" t="s">
        <v>166</v>
      </c>
      <c r="F1" s="100" t="s">
        <v>167</v>
      </c>
      <c r="G1" s="100" t="s">
        <v>168</v>
      </c>
      <c r="H1" s="100" t="s">
        <v>170</v>
      </c>
      <c r="I1" s="100" t="s">
        <v>169</v>
      </c>
      <c r="J1" s="100" t="s">
        <v>171</v>
      </c>
      <c r="K1" s="100" t="s">
        <v>172</v>
      </c>
      <c r="L1" s="100" t="s">
        <v>173</v>
      </c>
      <c r="M1" s="100" t="s">
        <v>174</v>
      </c>
      <c r="N1" s="100" t="s">
        <v>175</v>
      </c>
      <c r="O1" s="100" t="s">
        <v>176</v>
      </c>
      <c r="P1" s="100" t="s">
        <v>177</v>
      </c>
      <c r="Q1" s="100" t="s">
        <v>178</v>
      </c>
      <c r="R1" s="100" t="s">
        <v>179</v>
      </c>
      <c r="S1" s="100" t="s">
        <v>180</v>
      </c>
    </row>
    <row r="2" spans="1:19">
      <c r="A2" s="75" t="s">
        <v>7</v>
      </c>
      <c r="B2" s="76" t="s">
        <v>8</v>
      </c>
      <c r="C2" s="76">
        <v>5</v>
      </c>
      <c r="D2" s="78">
        <f>IFERROR((($C2*s_DL)/up_ind!C2),".")</f>
        <v>819681.34823102516</v>
      </c>
      <c r="E2" s="78">
        <f>IFERROR((($C2*s_DL)/up_ind!D2),".")</f>
        <v>320910.21774720558</v>
      </c>
      <c r="F2" s="78">
        <f>IFERROR((($C2*s_DL)/up_ind!E2),".")</f>
        <v>65384.874778775898</v>
      </c>
      <c r="G2" s="78">
        <f>IFERROR((($C2*s_DL)/up_ind!F2),".")</f>
        <v>1.0901135387911109</v>
      </c>
      <c r="H2" s="78">
        <f>IFERROR((($C2*s_DL)/up_ind!G2),".")</f>
        <v>885067.31312333979</v>
      </c>
      <c r="I2" s="78">
        <f>IFERROR((($C2*s_DL)/up_ind!H2),".")</f>
        <v>1140592.6560917695</v>
      </c>
      <c r="J2" s="78">
        <f>IFERROR((($C2*s_DL)/up_ind!I2),".")</f>
        <v>1.4704337899543378</v>
      </c>
      <c r="K2" s="78">
        <f>IFERROR((($C2*s_DL)/up_ind!J2),".")</f>
        <v>1.4704337899543378</v>
      </c>
      <c r="L2" s="78">
        <f>IFERROR((($C2*s_DL)/up_ind!K2),".")</f>
        <v>1.4704337899543378</v>
      </c>
      <c r="M2" s="78">
        <f>IFERROR((($C2*s_DL)/up_ind!L2),".")</f>
        <v>1.4704337899543378</v>
      </c>
      <c r="N2" s="78">
        <f>IFERROR((($C2*s_DL)/up_ind!M2),".")</f>
        <v>1.4704337899543378</v>
      </c>
      <c r="O2" s="78">
        <f>IFERROR((($C2*s_DL)/up_ind!N2),".")</f>
        <v>1.1827842239383237</v>
      </c>
      <c r="P2" s="78">
        <f>IFERROR((($C2*s_DL)/up_ind!O2),".")</f>
        <v>1.1699521104800092</v>
      </c>
      <c r="Q2" s="78">
        <f>IFERROR((($C2*s_DL)/up_ind!P2),".")</f>
        <v>1.148382312765875</v>
      </c>
      <c r="R2" s="78">
        <f>IFERROR((($C2*s_DL)/up_ind!Q2),".")</f>
        <v>1.1513006002770514</v>
      </c>
      <c r="S2" s="78">
        <f>IFERROR((($C2*s_DL)/up_ind!R2),".")</f>
        <v>1.2320495003639731</v>
      </c>
    </row>
    <row r="3" spans="1:19">
      <c r="A3" s="82" t="s">
        <v>9</v>
      </c>
      <c r="B3" s="76" t="s">
        <v>10</v>
      </c>
      <c r="C3" s="76">
        <v>5</v>
      </c>
      <c r="D3" s="78">
        <f>IFERROR((($C3*s_DL)/up_ind!C3),".")</f>
        <v>819681.34823102516</v>
      </c>
      <c r="E3" s="78">
        <f>IFERROR((($C3*s_DL)/up_ind!D3),".")</f>
        <v>320910.21774720558</v>
      </c>
      <c r="F3" s="78">
        <f>IFERROR((($C3*s_DL)/up_ind!E3),".")</f>
        <v>65384.874778775898</v>
      </c>
      <c r="G3" s="78">
        <f>IFERROR((($C3*s_DL)/up_ind!F3),".")</f>
        <v>1.0952867731591753</v>
      </c>
      <c r="H3" s="78">
        <f>IFERROR((($C3*s_DL)/up_ind!G3),".")</f>
        <v>885067.31829657417</v>
      </c>
      <c r="I3" s="78">
        <f>IFERROR((($C3*s_DL)/up_ind!H3),".")</f>
        <v>1140592.661265004</v>
      </c>
      <c r="J3" s="78">
        <f>IFERROR((($C3*s_DL)/up_ind!I3),".")</f>
        <v>1.4980593607305936</v>
      </c>
      <c r="K3" s="78">
        <f>IFERROR((($C3*s_DL)/up_ind!J3),".")</f>
        <v>1.4980593607305936</v>
      </c>
      <c r="L3" s="78">
        <f>IFERROR((($C3*s_DL)/up_ind!K3),".")</f>
        <v>1.4980593607305936</v>
      </c>
      <c r="M3" s="78">
        <f>IFERROR((($C3*s_DL)/up_ind!L3),".")</f>
        <v>1.4980593607305936</v>
      </c>
      <c r="N3" s="78">
        <f>IFERROR((($C3*s_DL)/up_ind!M3),".")</f>
        <v>1.4980593607305936</v>
      </c>
      <c r="O3" s="78">
        <f>IFERROR((($C3*s_DL)/up_ind!N3),".")</f>
        <v>1.2020450376614757</v>
      </c>
      <c r="P3" s="78">
        <f>IFERROR((($C3*s_DL)/up_ind!O3),".")</f>
        <v>1.1690166408742664</v>
      </c>
      <c r="Q3" s="78">
        <f>IFERROR((($C3*s_DL)/up_ind!P3),".")</f>
        <v>1.1307617165314978</v>
      </c>
      <c r="R3" s="78">
        <f>IFERROR((($C3*s_DL)/up_ind!Q3),".")</f>
        <v>1.0969565533955339</v>
      </c>
      <c r="S3" s="78">
        <f>IFERROR((($C3*s_DL)/up_ind!R3),".")</f>
        <v>1.2378963049321539</v>
      </c>
    </row>
    <row r="4" spans="1:19">
      <c r="A4" s="75" t="s">
        <v>11</v>
      </c>
      <c r="B4" s="76" t="s">
        <v>8</v>
      </c>
      <c r="C4" s="76">
        <v>5</v>
      </c>
      <c r="D4" s="78">
        <f>IFERROR((($C4*s_DL)/up_ind!C4),".")</f>
        <v>819681.34823102516</v>
      </c>
      <c r="E4" s="78">
        <f>IFERROR((($C4*s_DL)/up_ind!D4),".")</f>
        <v>320910.21774720558</v>
      </c>
      <c r="F4" s="78">
        <f>IFERROR((($C4*s_DL)/up_ind!E4),".")</f>
        <v>65384.874778775898</v>
      </c>
      <c r="G4" s="78">
        <f>IFERROR((($C4*s_DL)/up_ind!F4),".")</f>
        <v>1.0157198378053753</v>
      </c>
      <c r="H4" s="78">
        <f>IFERROR((($C4*s_DL)/up_ind!G4),".")</f>
        <v>885067.23872963886</v>
      </c>
      <c r="I4" s="78">
        <f>IFERROR((($C4*s_DL)/up_ind!H4),".")</f>
        <v>1140592.5816980684</v>
      </c>
      <c r="J4" s="78">
        <f>IFERROR((($C4*s_DL)/up_ind!I4),".")</f>
        <v>1.2632420091324201</v>
      </c>
      <c r="K4" s="78">
        <f>IFERROR((($C4*s_DL)/up_ind!J4),".")</f>
        <v>1.2632420091324201</v>
      </c>
      <c r="L4" s="78">
        <f>IFERROR((($C4*s_DL)/up_ind!K4),".")</f>
        <v>1.2632420091324201</v>
      </c>
      <c r="M4" s="78">
        <f>IFERROR((($C4*s_DL)/up_ind!L4),".")</f>
        <v>1.2632420091324201</v>
      </c>
      <c r="N4" s="78">
        <f>IFERROR((($C4*s_DL)/up_ind!M4),".")</f>
        <v>1.2632420091324201</v>
      </c>
      <c r="O4" s="78">
        <f>IFERROR((($C4*s_DL)/up_ind!N4),".")</f>
        <v>1.0763209393346378</v>
      </c>
      <c r="P4" s="78">
        <f>IFERROR((($C4*s_DL)/up_ind!O4),".")</f>
        <v>1.1415525114155249</v>
      </c>
      <c r="Q4" s="78">
        <f>IFERROR((($C4*s_DL)/up_ind!P4),".")</f>
        <v>1.1460824816989206</v>
      </c>
      <c r="R4" s="78">
        <f>IFERROR((($C4*s_DL)/up_ind!Q4),".")</f>
        <v>1.1285014769145372</v>
      </c>
      <c r="S4" s="78">
        <f>IFERROR((($C4*s_DL)/up_ind!R4),".")</f>
        <v>1.14796952257437</v>
      </c>
    </row>
    <row r="5" spans="1:19">
      <c r="A5" s="75" t="s">
        <v>12</v>
      </c>
      <c r="B5" s="85" t="s">
        <v>8</v>
      </c>
      <c r="C5" s="76">
        <v>5</v>
      </c>
      <c r="D5" s="78">
        <f>IFERROR((($C5*s_DL)/up_ind!C5),".")</f>
        <v>819681.34823102516</v>
      </c>
      <c r="E5" s="78">
        <f>IFERROR((($C5*s_DL)/up_ind!D5),".")</f>
        <v>320910.21774720558</v>
      </c>
      <c r="F5" s="78">
        <f>IFERROR((($C5*s_DL)/up_ind!E5),".")</f>
        <v>65384.874778775898</v>
      </c>
      <c r="G5" s="78">
        <f>IFERROR((($C5*s_DL)/up_ind!F5),".")</f>
        <v>0.99994166556762187</v>
      </c>
      <c r="H5" s="78">
        <f>IFERROR((($C5*s_DL)/up_ind!G5),".")</f>
        <v>885067.22295146668</v>
      </c>
      <c r="I5" s="78">
        <f>IFERROR((($C5*s_DL)/up_ind!H5),".")</f>
        <v>1140592.5659198964</v>
      </c>
      <c r="J5" s="78">
        <f>IFERROR((($C5*s_DL)/up_ind!I5),".")</f>
        <v>1.5018264840182649</v>
      </c>
      <c r="K5" s="78">
        <f>IFERROR((($C5*s_DL)/up_ind!J5),".")</f>
        <v>1.5018264840182649</v>
      </c>
      <c r="L5" s="78">
        <f>IFERROR((($C5*s_DL)/up_ind!K5),".")</f>
        <v>1.5018264840182649</v>
      </c>
      <c r="M5" s="78">
        <f>IFERROR((($C5*s_DL)/up_ind!L5),".")</f>
        <v>1.5018264840182649</v>
      </c>
      <c r="N5" s="78">
        <f>IFERROR((($C5*s_DL)/up_ind!M5),".")</f>
        <v>1.5018264840182649</v>
      </c>
      <c r="O5" s="78">
        <f>IFERROR((($C5*s_DL)/up_ind!N5),".")</f>
        <v>1.1301369863013699</v>
      </c>
      <c r="P5" s="78">
        <f>IFERROR((($C5*s_DL)/up_ind!O5),".")</f>
        <v>1.1301369863013699</v>
      </c>
      <c r="Q5" s="78">
        <f>IFERROR((($C5*s_DL)/up_ind!P5),".")</f>
        <v>1.1301369863013699</v>
      </c>
      <c r="R5" s="78">
        <f>IFERROR((($C5*s_DL)/up_ind!Q5),".")</f>
        <v>1.1301369863013699</v>
      </c>
      <c r="S5" s="78">
        <f>IFERROR((($C5*s_DL)/up_ind!R5),".")</f>
        <v>1.1301369863013699</v>
      </c>
    </row>
    <row r="6" spans="1:19">
      <c r="A6" s="75" t="s">
        <v>13</v>
      </c>
      <c r="B6" s="76" t="s">
        <v>8</v>
      </c>
      <c r="C6" s="76">
        <v>5</v>
      </c>
      <c r="D6" s="78">
        <f>IFERROR((($C6*s_DL)/up_ind!C6),".")</f>
        <v>819681.34823102516</v>
      </c>
      <c r="E6" s="78">
        <f>IFERROR((($C6*s_DL)/up_ind!D6),".")</f>
        <v>320910.21774720558</v>
      </c>
      <c r="F6" s="78">
        <f>IFERROR((($C6*s_DL)/up_ind!E6),".")</f>
        <v>65384.874778775898</v>
      </c>
      <c r="G6" s="78">
        <f>IFERROR((($C6*s_DL)/up_ind!F6),".")</f>
        <v>0.98479103427114234</v>
      </c>
      <c r="H6" s="78">
        <f>IFERROR((($C6*s_DL)/up_ind!G6),".")</f>
        <v>885067.20780083549</v>
      </c>
      <c r="I6" s="78">
        <f>IFERROR((($C6*s_DL)/up_ind!H6),".")</f>
        <v>1140592.550769265</v>
      </c>
      <c r="J6" s="78">
        <f>IFERROR((($C6*s_DL)/up_ind!I6),".")</f>
        <v>1.2368721461187215</v>
      </c>
      <c r="K6" s="78">
        <f>IFERROR((($C6*s_DL)/up_ind!J6),".")</f>
        <v>1.2368721461187215</v>
      </c>
      <c r="L6" s="78">
        <f>IFERROR((($C6*s_DL)/up_ind!K6),".")</f>
        <v>1.2368721461187215</v>
      </c>
      <c r="M6" s="78">
        <f>IFERROR((($C6*s_DL)/up_ind!L6),".")</f>
        <v>1.2368721461187215</v>
      </c>
      <c r="N6" s="78">
        <f>IFERROR((($C6*s_DL)/up_ind!M6),".")</f>
        <v>1.2368721461187215</v>
      </c>
      <c r="O6" s="78">
        <f>IFERROR((($C6*s_DL)/up_ind!N6),".")</f>
        <v>1.149216644884393</v>
      </c>
      <c r="P6" s="78">
        <f>IFERROR((($C6*s_DL)/up_ind!O6),".")</f>
        <v>1.1739284754997892</v>
      </c>
      <c r="Q6" s="78">
        <f>IFERROR((($C6*s_DL)/up_ind!P6),".")</f>
        <v>1.1521442357482461</v>
      </c>
      <c r="R6" s="78">
        <f>IFERROR((($C6*s_DL)/up_ind!Q6),".")</f>
        <v>1.1997207922519855</v>
      </c>
      <c r="S6" s="78">
        <f>IFERROR((($C6*s_DL)/up_ind!R6),".")</f>
        <v>1.1130136986301364</v>
      </c>
    </row>
    <row r="7" spans="1:19">
      <c r="A7" s="75" t="s">
        <v>14</v>
      </c>
      <c r="B7" s="85" t="s">
        <v>8</v>
      </c>
      <c r="C7" s="76">
        <v>5</v>
      </c>
      <c r="D7" s="78">
        <f>IFERROR((($C7*s_DL)/up_ind!C7),".")</f>
        <v>819681.34823102516</v>
      </c>
      <c r="E7" s="78">
        <f>IFERROR((($C7*s_DL)/up_ind!D7),".")</f>
        <v>320910.21774720558</v>
      </c>
      <c r="F7" s="78">
        <f>IFERROR((($C7*s_DL)/up_ind!E7),".")</f>
        <v>65384.874778775898</v>
      </c>
      <c r="G7" s="78">
        <f>IFERROR((($C7*s_DL)/up_ind!F7),".")</f>
        <v>1.0110250957618023</v>
      </c>
      <c r="H7" s="78">
        <f>IFERROR((($C7*s_DL)/up_ind!G7),".")</f>
        <v>885067.23403489694</v>
      </c>
      <c r="I7" s="78">
        <f>IFERROR((($C7*s_DL)/up_ind!H7),".")</f>
        <v>1140592.5770033265</v>
      </c>
      <c r="J7" s="78">
        <f>IFERROR((($C7*s_DL)/up_ind!I7),".")</f>
        <v>1.3461187214611869</v>
      </c>
      <c r="K7" s="78">
        <f>IFERROR((($C7*s_DL)/up_ind!J7),".")</f>
        <v>1.3461187214611869</v>
      </c>
      <c r="L7" s="78">
        <f>IFERROR((($C7*s_DL)/up_ind!K7),".")</f>
        <v>1.3461187214611869</v>
      </c>
      <c r="M7" s="78">
        <f>IFERROR((($C7*s_DL)/up_ind!L7),".")</f>
        <v>1.3461187214611869</v>
      </c>
      <c r="N7" s="78">
        <f>IFERROR((($C7*s_DL)/up_ind!M7),".")</f>
        <v>1.3461187214611869</v>
      </c>
      <c r="O7" s="78">
        <f>IFERROR((($C7*s_DL)/up_ind!N7),".")</f>
        <v>1.0888098953817702</v>
      </c>
      <c r="P7" s="78">
        <f>IFERROR((($C7*s_DL)/up_ind!O7),".")</f>
        <v>1.1406810972846728</v>
      </c>
      <c r="Q7" s="78">
        <f>IFERROR((($C7*s_DL)/up_ind!P7),".")</f>
        <v>1.167728237791932</v>
      </c>
      <c r="R7" s="78">
        <f>IFERROR((($C7*s_DL)/up_ind!Q7),".")</f>
        <v>1.0978634646823389</v>
      </c>
      <c r="S7" s="78">
        <f>IFERROR((($C7*s_DL)/up_ind!R7),".")</f>
        <v>1.1426635114266352</v>
      </c>
    </row>
    <row r="8" spans="1:19">
      <c r="A8" s="75" t="s">
        <v>15</v>
      </c>
      <c r="B8" s="76" t="s">
        <v>8</v>
      </c>
      <c r="C8" s="76">
        <v>5</v>
      </c>
      <c r="D8" s="78">
        <f>IFERROR((($C8*s_DL)/up_ind!C8),".")</f>
        <v>819681.34823102516</v>
      </c>
      <c r="E8" s="78">
        <f>IFERROR((($C8*s_DL)/up_ind!D8),".")</f>
        <v>320910.21774720558</v>
      </c>
      <c r="F8" s="78">
        <f>IFERROR((($C8*s_DL)/up_ind!E8),".")</f>
        <v>65384.874778775898</v>
      </c>
      <c r="G8" s="78">
        <f>IFERROR((($C8*s_DL)/up_ind!F8),".")</f>
        <v>0.9853922497987806</v>
      </c>
      <c r="H8" s="78">
        <f>IFERROR((($C8*s_DL)/up_ind!G8),".")</f>
        <v>885067.20840205089</v>
      </c>
      <c r="I8" s="78">
        <f>IFERROR((($C8*s_DL)/up_ind!H8),".")</f>
        <v>1140592.5513704806</v>
      </c>
      <c r="J8" s="78">
        <f>IFERROR((($C8*s_DL)/up_ind!I8),".")</f>
        <v>1.2670091324200909</v>
      </c>
      <c r="K8" s="78">
        <f>IFERROR((($C8*s_DL)/up_ind!J8),".")</f>
        <v>1.2670091324200909</v>
      </c>
      <c r="L8" s="78">
        <f>IFERROR((($C8*s_DL)/up_ind!K8),".")</f>
        <v>1.2670091324200909</v>
      </c>
      <c r="M8" s="78">
        <f>IFERROR((($C8*s_DL)/up_ind!L8),".")</f>
        <v>1.2670091324200909</v>
      </c>
      <c r="N8" s="78">
        <f>IFERROR((($C8*s_DL)/up_ind!M8),".")</f>
        <v>1.2670091324200909</v>
      </c>
      <c r="O8" s="78">
        <f>IFERROR((($C8*s_DL)/up_ind!N8),".")</f>
        <v>1.2219521775421018</v>
      </c>
      <c r="P8" s="78">
        <f>IFERROR((($C8*s_DL)/up_ind!O8),".")</f>
        <v>1.1791693846488367</v>
      </c>
      <c r="Q8" s="78">
        <f>IFERROR((($C8*s_DL)/up_ind!P8),".")</f>
        <v>1.1779734724940203</v>
      </c>
      <c r="R8" s="78">
        <f>IFERROR((($C8*s_DL)/up_ind!Q8),".")</f>
        <v>1.1212939738889958</v>
      </c>
      <c r="S8" s="78">
        <f>IFERROR((($C8*s_DL)/up_ind!R8),".")</f>
        <v>1.1136931941726462</v>
      </c>
    </row>
    <row r="9" spans="1:19">
      <c r="A9" s="75" t="s">
        <v>16</v>
      </c>
      <c r="B9" s="85" t="s">
        <v>8</v>
      </c>
      <c r="C9" s="76">
        <v>5</v>
      </c>
      <c r="D9" s="78">
        <f>IFERROR((($C9*s_DL)/up_ind!C9),".")</f>
        <v>819681.34823102516</v>
      </c>
      <c r="E9" s="78">
        <f>IFERROR((($C9*s_DL)/up_ind!D9),".")</f>
        <v>320910.21774720558</v>
      </c>
      <c r="F9" s="78">
        <f>IFERROR((($C9*s_DL)/up_ind!E9),".")</f>
        <v>65384.874778775898</v>
      </c>
      <c r="G9" s="78">
        <f>IFERROR((($C9*s_DL)/up_ind!F9),".")</f>
        <v>0.96200349939432417</v>
      </c>
      <c r="H9" s="78">
        <f>IFERROR((($C9*s_DL)/up_ind!G9),".")</f>
        <v>885067.18501330051</v>
      </c>
      <c r="I9" s="78">
        <f>IFERROR((($C9*s_DL)/up_ind!H9),".")</f>
        <v>1140592.5279817302</v>
      </c>
      <c r="J9" s="78">
        <f>IFERROR((($C9*s_DL)/up_ind!I9),".")</f>
        <v>1.1866438356164384</v>
      </c>
      <c r="K9" s="78">
        <f>IFERROR((($C9*s_DL)/up_ind!J9),".")</f>
        <v>1.1866438356164384</v>
      </c>
      <c r="L9" s="78">
        <f>IFERROR((($C9*s_DL)/up_ind!K9),".")</f>
        <v>1.1866438356164384</v>
      </c>
      <c r="M9" s="78">
        <f>IFERROR((($C9*s_DL)/up_ind!L9),".")</f>
        <v>1.1866438356164384</v>
      </c>
      <c r="N9" s="78">
        <f>IFERROR((($C9*s_DL)/up_ind!M9),".")</f>
        <v>1.1866438356164384</v>
      </c>
      <c r="O9" s="78">
        <f>IFERROR((($C9*s_DL)/up_ind!N9),".")</f>
        <v>1.1833326753779956</v>
      </c>
      <c r="P9" s="78">
        <f>IFERROR((($C9*s_DL)/up_ind!O9),".")</f>
        <v>1.173558656595399</v>
      </c>
      <c r="Q9" s="78">
        <f>IFERROR((($C9*s_DL)/up_ind!P9),".")</f>
        <v>1.1860537110130787</v>
      </c>
      <c r="R9" s="78">
        <f>IFERROR((($C9*s_DL)/up_ind!Q9),".")</f>
        <v>1.1772260273972601</v>
      </c>
      <c r="S9" s="78">
        <f>IFERROR((($C9*s_DL)/up_ind!R9),".")</f>
        <v>1.087259160262835</v>
      </c>
    </row>
    <row r="10" spans="1:19">
      <c r="A10" s="82" t="s">
        <v>17</v>
      </c>
      <c r="B10" s="76" t="s">
        <v>10</v>
      </c>
      <c r="C10" s="76">
        <v>5</v>
      </c>
      <c r="D10" s="78">
        <f>IFERROR((($C10*s_DL)/up_ind!C10),".")</f>
        <v>819681.34823102516</v>
      </c>
      <c r="E10" s="78">
        <f>IFERROR((($C10*s_DL)/up_ind!D10),".")</f>
        <v>320910.21774720558</v>
      </c>
      <c r="F10" s="78">
        <f>IFERROR((($C10*s_DL)/up_ind!E10),".")</f>
        <v>65384.874778775898</v>
      </c>
      <c r="G10" s="78">
        <f>IFERROR((($C10*s_DL)/up_ind!F10),".")</f>
        <v>1.0057338500443165</v>
      </c>
      <c r="H10" s="78">
        <f>IFERROR((($C10*s_DL)/up_ind!G10),".")</f>
        <v>885067.22874365107</v>
      </c>
      <c r="I10" s="78">
        <f>IFERROR((($C10*s_DL)/up_ind!H10),".")</f>
        <v>1140592.5717120809</v>
      </c>
      <c r="J10" s="78">
        <f>IFERROR((($C10*s_DL)/up_ind!I10),".")</f>
        <v>1.3461187214611869</v>
      </c>
      <c r="K10" s="78">
        <f>IFERROR((($C10*s_DL)/up_ind!J10),".")</f>
        <v>1.3461187214611869</v>
      </c>
      <c r="L10" s="78">
        <f>IFERROR((($C10*s_DL)/up_ind!K10),".")</f>
        <v>1.3461187214611869</v>
      </c>
      <c r="M10" s="78">
        <f>IFERROR((($C10*s_DL)/up_ind!L10),".")</f>
        <v>1.3461187214611869</v>
      </c>
      <c r="N10" s="78">
        <f>IFERROR((($C10*s_DL)/up_ind!M10),".")</f>
        <v>1.3461187214611869</v>
      </c>
      <c r="O10" s="78">
        <f>IFERROR((($C10*s_DL)/up_ind!N10),".")</f>
        <v>1.0719456509633589</v>
      </c>
      <c r="P10" s="78">
        <f>IFERROR((($C10*s_DL)/up_ind!O10),".")</f>
        <v>1.1465157832042887</v>
      </c>
      <c r="Q10" s="78">
        <f>IFERROR((($C10*s_DL)/up_ind!P10),".")</f>
        <v>1.1652606247978641</v>
      </c>
      <c r="R10" s="78">
        <f>IFERROR((($C10*s_DL)/up_ind!Q10),".")</f>
        <v>1.0970920451814468</v>
      </c>
      <c r="S10" s="78">
        <f>IFERROR((($C10*s_DL)/up_ind!R10),".")</f>
        <v>1.1366833300872121</v>
      </c>
    </row>
    <row r="11" spans="1:19">
      <c r="A11" s="75" t="s">
        <v>18</v>
      </c>
      <c r="B11" s="76" t="s">
        <v>8</v>
      </c>
      <c r="C11" s="76">
        <v>5</v>
      </c>
      <c r="D11" s="78">
        <f>IFERROR((($C11*s_DL)/up_ind!C11),".")</f>
        <v>819681.34823102516</v>
      </c>
      <c r="E11" s="78">
        <f>IFERROR((($C11*s_DL)/up_ind!D11),".")</f>
        <v>320910.21774720558</v>
      </c>
      <c r="F11" s="78">
        <f>IFERROR((($C11*s_DL)/up_ind!E11),".")</f>
        <v>65384.874778775898</v>
      </c>
      <c r="G11" s="78">
        <f>IFERROR((($C11*s_DL)/up_ind!F11),".")</f>
        <v>1.0305356939827344</v>
      </c>
      <c r="H11" s="78">
        <f>IFERROR((($C11*s_DL)/up_ind!G11),".")</f>
        <v>885067.2535454951</v>
      </c>
      <c r="I11" s="78">
        <f>IFERROR((($C11*s_DL)/up_ind!H11),".")</f>
        <v>1140592.5965139249</v>
      </c>
      <c r="J11" s="78">
        <f>IFERROR((($C11*s_DL)/up_ind!I11),".")</f>
        <v>1.3360730593607306</v>
      </c>
      <c r="K11" s="78">
        <f>IFERROR((($C11*s_DL)/up_ind!J11),".")</f>
        <v>1.3360730593607306</v>
      </c>
      <c r="L11" s="78">
        <f>IFERROR((($C11*s_DL)/up_ind!K11),".")</f>
        <v>1.3360730593607306</v>
      </c>
      <c r="M11" s="78">
        <f>IFERROR((($C11*s_DL)/up_ind!L11),".")</f>
        <v>1.3360730593607306</v>
      </c>
      <c r="N11" s="78">
        <f>IFERROR((($C11*s_DL)/up_ind!M11),".")</f>
        <v>1.3360730593607306</v>
      </c>
      <c r="O11" s="78">
        <f>IFERROR((($C11*s_DL)/up_ind!N11),".")</f>
        <v>1.0341122750470051</v>
      </c>
      <c r="P11" s="78">
        <f>IFERROR((($C11*s_DL)/up_ind!O11),".")</f>
        <v>1.1183647260273972</v>
      </c>
      <c r="Q11" s="78">
        <f>IFERROR((($C11*s_DL)/up_ind!P11),".")</f>
        <v>1.1408063986629662</v>
      </c>
      <c r="R11" s="78">
        <f>IFERROR((($C11*s_DL)/up_ind!Q11),".")</f>
        <v>1.1055034847392451</v>
      </c>
      <c r="S11" s="78">
        <f>IFERROR((($C11*s_DL)/up_ind!R11),".")</f>
        <v>1.1647144464297532</v>
      </c>
    </row>
    <row r="12" spans="1:19">
      <c r="A12" s="75" t="s">
        <v>19</v>
      </c>
      <c r="B12" s="85" t="s">
        <v>8</v>
      </c>
      <c r="C12" s="76">
        <v>5</v>
      </c>
      <c r="D12" s="78">
        <f>IFERROR((($C12*s_DL)/up_ind!C12),".")</f>
        <v>819681.34823102516</v>
      </c>
      <c r="E12" s="78">
        <f>IFERROR((($C12*s_DL)/up_ind!D12),".")</f>
        <v>320910.21774720558</v>
      </c>
      <c r="F12" s="78">
        <f>IFERROR((($C12*s_DL)/up_ind!E12),".")</f>
        <v>65384.874778775898</v>
      </c>
      <c r="G12" s="78">
        <f>IFERROR((($C12*s_DL)/up_ind!F12),".")</f>
        <v>1.0019865360493552</v>
      </c>
      <c r="H12" s="78">
        <f>IFERROR((($C12*s_DL)/up_ind!G12),".")</f>
        <v>885067.22499633709</v>
      </c>
      <c r="I12" s="78">
        <f>IFERROR((($C12*s_DL)/up_ind!H12),".")</f>
        <v>1140592.5679647666</v>
      </c>
      <c r="J12" s="78" t="str">
        <f>IFERROR((($C12*s_DL)/up_ind!I12),".")</f>
        <v>.</v>
      </c>
      <c r="K12" s="78" t="str">
        <f>IFERROR((($C12*s_DL)/up_ind!J12),".")</f>
        <v>.</v>
      </c>
      <c r="L12" s="78" t="str">
        <f>IFERROR((($C12*s_DL)/up_ind!K12),".")</f>
        <v>.</v>
      </c>
      <c r="M12" s="78" t="str">
        <f>IFERROR((($C12*s_DL)/up_ind!L12),".")</f>
        <v>.</v>
      </c>
      <c r="N12" s="78" t="str">
        <f>IFERROR((($C12*s_DL)/up_ind!M12),".")</f>
        <v>.</v>
      </c>
      <c r="O12" s="78">
        <f>IFERROR((($C12*s_DL)/up_ind!N12),".")</f>
        <v>1.1223020474793444</v>
      </c>
      <c r="P12" s="78">
        <f>IFERROR((($C12*s_DL)/up_ind!O12),".")</f>
        <v>1.1584519652609897</v>
      </c>
      <c r="Q12" s="78">
        <f>IFERROR((($C12*s_DL)/up_ind!P12),".")</f>
        <v>1.1658685080001487</v>
      </c>
      <c r="R12" s="78">
        <f>IFERROR((($C12*s_DL)/up_ind!Q12),".")</f>
        <v>1.1101184567533589</v>
      </c>
      <c r="S12" s="78">
        <f>IFERROR((($C12*s_DL)/up_ind!R12),".")</f>
        <v>1.1324481048827633</v>
      </c>
    </row>
    <row r="13" spans="1:19">
      <c r="A13" s="75" t="s">
        <v>20</v>
      </c>
      <c r="B13" s="76" t="s">
        <v>8</v>
      </c>
      <c r="C13" s="76">
        <v>5</v>
      </c>
      <c r="D13" s="78">
        <f>IFERROR((($C13*s_DL)/up_ind!C13),".")</f>
        <v>819681.34823102516</v>
      </c>
      <c r="E13" s="78">
        <f>IFERROR((($C13*s_DL)/up_ind!D13),".")</f>
        <v>320910.21774720558</v>
      </c>
      <c r="F13" s="78">
        <f>IFERROR((($C13*s_DL)/up_ind!E13),".")</f>
        <v>65384.874778775898</v>
      </c>
      <c r="G13" s="78">
        <f>IFERROR((($C13*s_DL)/up_ind!F13),".")</f>
        <v>1.0995922095588972</v>
      </c>
      <c r="H13" s="78">
        <f>IFERROR((($C13*s_DL)/up_ind!G13),".")</f>
        <v>885067.32260201068</v>
      </c>
      <c r="I13" s="78">
        <f>IFERROR((($C13*s_DL)/up_ind!H13),".")</f>
        <v>1140592.6655704402</v>
      </c>
      <c r="J13" s="78">
        <f>IFERROR((($C13*s_DL)/up_ind!I13),".")</f>
        <v>1.4942922374429224</v>
      </c>
      <c r="K13" s="78">
        <f>IFERROR((($C13*s_DL)/up_ind!J13),".")</f>
        <v>1.4942922374429224</v>
      </c>
      <c r="L13" s="78">
        <f>IFERROR((($C13*s_DL)/up_ind!K13),".")</f>
        <v>1.4942922374429224</v>
      </c>
      <c r="M13" s="78">
        <f>IFERROR((($C13*s_DL)/up_ind!L13),".")</f>
        <v>1.4942922374429224</v>
      </c>
      <c r="N13" s="78">
        <f>IFERROR((($C13*s_DL)/up_ind!M13),".")</f>
        <v>1.4942922374429224</v>
      </c>
      <c r="O13" s="78">
        <f>IFERROR((($C13*s_DL)/up_ind!N13),".")</f>
        <v>1.2373762623737619</v>
      </c>
      <c r="P13" s="78">
        <f>IFERROR((($C13*s_DL)/up_ind!O13),".")</f>
        <v>1.195594093072962</v>
      </c>
      <c r="Q13" s="78">
        <f>IFERROR((($C13*s_DL)/up_ind!P13),".")</f>
        <v>1.1739407454603381</v>
      </c>
      <c r="R13" s="78">
        <f>IFERROR((($C13*s_DL)/up_ind!Q13),".")</f>
        <v>1.1768802928811375</v>
      </c>
      <c r="S13" s="78">
        <f>IFERROR((($C13*s_DL)/up_ind!R13),".")</f>
        <v>1.2427623217059744</v>
      </c>
    </row>
    <row r="14" spans="1:19">
      <c r="A14" s="75" t="s">
        <v>21</v>
      </c>
      <c r="B14" s="76" t="s">
        <v>8</v>
      </c>
      <c r="C14" s="76">
        <v>5</v>
      </c>
      <c r="D14" s="78">
        <f>IFERROR((($C14*s_DL)/up_ind!C14),".")</f>
        <v>819681.34823102516</v>
      </c>
      <c r="E14" s="78">
        <f>IFERROR((($C14*s_DL)/up_ind!D14),".")</f>
        <v>320910.21774720558</v>
      </c>
      <c r="F14" s="78">
        <f>IFERROR((($C14*s_DL)/up_ind!E14),".")</f>
        <v>65384.874778775898</v>
      </c>
      <c r="G14" s="78">
        <f>IFERROR((($C14*s_DL)/up_ind!F14),".")</f>
        <v>1.0355382944389608</v>
      </c>
      <c r="H14" s="78">
        <f>IFERROR((($C14*s_DL)/up_ind!G14),".")</f>
        <v>885067.25854809559</v>
      </c>
      <c r="I14" s="78">
        <f>IFERROR((($C14*s_DL)/up_ind!H14),".")</f>
        <v>1140592.6015165253</v>
      </c>
      <c r="J14" s="78">
        <f>IFERROR((($C14*s_DL)/up_ind!I14),".")</f>
        <v>1.3699771689497713</v>
      </c>
      <c r="K14" s="78">
        <f>IFERROR((($C14*s_DL)/up_ind!J14),".")</f>
        <v>1.3699771689497713</v>
      </c>
      <c r="L14" s="78">
        <f>IFERROR((($C14*s_DL)/up_ind!K14),".")</f>
        <v>1.3699771689497713</v>
      </c>
      <c r="M14" s="78">
        <f>IFERROR((($C14*s_DL)/up_ind!L14),".")</f>
        <v>1.3699771689497713</v>
      </c>
      <c r="N14" s="78">
        <f>IFERROR((($C14*s_DL)/up_ind!M14),".")</f>
        <v>1.3699771689497713</v>
      </c>
      <c r="O14" s="78">
        <f>IFERROR((($C14*s_DL)/up_ind!N14),".")</f>
        <v>1.157907446434844</v>
      </c>
      <c r="P14" s="78">
        <f>IFERROR((($C14*s_DL)/up_ind!O14),".")</f>
        <v>1.1642727313029206</v>
      </c>
      <c r="Q14" s="78">
        <f>IFERROR((($C14*s_DL)/up_ind!P14),".")</f>
        <v>1.1683541790748453</v>
      </c>
      <c r="R14" s="78">
        <f>IFERROR((($C14*s_DL)/up_ind!Q14),".")</f>
        <v>1.1170776255707762</v>
      </c>
      <c r="S14" s="78">
        <f>IFERROR((($C14*s_DL)/up_ind!R14),".")</f>
        <v>1.1703684000531982</v>
      </c>
    </row>
    <row r="15" spans="1:19">
      <c r="A15" s="75" t="s">
        <v>22</v>
      </c>
      <c r="B15" s="76" t="s">
        <v>8</v>
      </c>
      <c r="C15" s="76">
        <v>5</v>
      </c>
      <c r="D15" s="78">
        <f>IFERROR((($C15*s_DL)/up_ind!C15),".")</f>
        <v>819681.34823102516</v>
      </c>
      <c r="E15" s="78">
        <f>IFERROR((($C15*s_DL)/up_ind!D15),".")</f>
        <v>320910.21774720558</v>
      </c>
      <c r="F15" s="78">
        <f>IFERROR((($C15*s_DL)/up_ind!E15),".")</f>
        <v>65384.874778775898</v>
      </c>
      <c r="G15" s="78">
        <f>IFERROR((($C15*s_DL)/up_ind!F15),".")</f>
        <v>0.99994166556762187</v>
      </c>
      <c r="H15" s="78">
        <f>IFERROR((($C15*s_DL)/up_ind!G15),".")</f>
        <v>885067.22295146668</v>
      </c>
      <c r="I15" s="78">
        <f>IFERROR((($C15*s_DL)/up_ind!H15),".")</f>
        <v>1140592.5659198964</v>
      </c>
      <c r="J15" s="78">
        <f>IFERROR((($C15*s_DL)/up_ind!I15),".")</f>
        <v>1.3461187214611869</v>
      </c>
      <c r="K15" s="78">
        <f>IFERROR((($C15*s_DL)/up_ind!J15),".")</f>
        <v>1.3461187214611869</v>
      </c>
      <c r="L15" s="78">
        <f>IFERROR((($C15*s_DL)/up_ind!K15),".")</f>
        <v>1.3461187214611869</v>
      </c>
      <c r="M15" s="78">
        <f>IFERROR((($C15*s_DL)/up_ind!L15),".")</f>
        <v>1.3461187214611869</v>
      </c>
      <c r="N15" s="78">
        <f>IFERROR((($C15*s_DL)/up_ind!M15),".")</f>
        <v>1.3461187214611869</v>
      </c>
      <c r="O15" s="78">
        <f>IFERROR((($C15*s_DL)/up_ind!N15),".")</f>
        <v>1.1301369863013699</v>
      </c>
      <c r="P15" s="78">
        <f>IFERROR((($C15*s_DL)/up_ind!O15),".")</f>
        <v>1.1301369863013699</v>
      </c>
      <c r="Q15" s="78">
        <f>IFERROR((($C15*s_DL)/up_ind!P15),".")</f>
        <v>1.1301369863013699</v>
      </c>
      <c r="R15" s="78">
        <f>IFERROR((($C15*s_DL)/up_ind!Q15),".")</f>
        <v>1.1301369863013699</v>
      </c>
      <c r="S15" s="78">
        <f>IFERROR((($C15*s_DL)/up_ind!R15),".")</f>
        <v>1.1301369863013699</v>
      </c>
    </row>
    <row r="16" spans="1:19">
      <c r="A16" s="82" t="s">
        <v>23</v>
      </c>
      <c r="B16" s="85" t="s">
        <v>8</v>
      </c>
      <c r="C16" s="76">
        <v>5</v>
      </c>
      <c r="D16" s="78">
        <f>IFERROR((($C16*s_DL)/up_ind!C16),".")</f>
        <v>819681.34823102516</v>
      </c>
      <c r="E16" s="78">
        <f>IFERROR((($C16*s_DL)/up_ind!D16),".")</f>
        <v>320910.21774720558</v>
      </c>
      <c r="F16" s="78">
        <f>IFERROR((($C16*s_DL)/up_ind!E16),".")</f>
        <v>65384.874778775898</v>
      </c>
      <c r="G16" s="78">
        <f>IFERROR((($C16*s_DL)/up_ind!F16),".")</f>
        <v>1.1110462950751352</v>
      </c>
      <c r="H16" s="78">
        <f>IFERROR((($C16*s_DL)/up_ind!G16),".")</f>
        <v>885067.33405609615</v>
      </c>
      <c r="I16" s="78">
        <f>IFERROR((($C16*s_DL)/up_ind!H16),".")</f>
        <v>1140592.6770245258</v>
      </c>
      <c r="J16" s="78">
        <f>IFERROR((($C16*s_DL)/up_ind!I16),".")</f>
        <v>1.5055936073059362</v>
      </c>
      <c r="K16" s="78">
        <f>IFERROR((($C16*s_DL)/up_ind!J16),".")</f>
        <v>1.5055936073059362</v>
      </c>
      <c r="L16" s="78">
        <f>IFERROR((($C16*s_DL)/up_ind!K16),".")</f>
        <v>1.5055936073059362</v>
      </c>
      <c r="M16" s="78">
        <f>IFERROR((($C16*s_DL)/up_ind!L16),".")</f>
        <v>1.5055936073059362</v>
      </c>
      <c r="N16" s="78">
        <f>IFERROR((($C16*s_DL)/up_ind!M16),".")</f>
        <v>1.5055936073059362</v>
      </c>
      <c r="O16" s="78">
        <f>IFERROR((($C16*s_DL)/up_ind!N16),".")</f>
        <v>1.188437703848662</v>
      </c>
      <c r="P16" s="78">
        <f>IFERROR((($C16*s_DL)/up_ind!O16),".")</f>
        <v>1.2233826122338261</v>
      </c>
      <c r="Q16" s="78">
        <f>IFERROR((($C16*s_DL)/up_ind!P16),".")</f>
        <v>1.1920739232383064</v>
      </c>
      <c r="R16" s="78">
        <f>IFERROR((($C16*s_DL)/up_ind!Q16),".")</f>
        <v>1.1859462201927948</v>
      </c>
      <c r="S16" s="78">
        <f>IFERROR((($C16*s_DL)/up_ind!R16),".")</f>
        <v>1.2557077625570776</v>
      </c>
    </row>
    <row r="17" spans="1:19">
      <c r="A17" s="75" t="s">
        <v>24</v>
      </c>
      <c r="B17" s="85" t="s">
        <v>8</v>
      </c>
      <c r="C17" s="76">
        <v>5</v>
      </c>
      <c r="D17" s="78">
        <f>IFERROR((($C17*s_DL)/up_ind!C17),".")</f>
        <v>819681.34823102516</v>
      </c>
      <c r="E17" s="78">
        <f>IFERROR((($C17*s_DL)/up_ind!D17),".")</f>
        <v>320910.21774720558</v>
      </c>
      <c r="F17" s="78">
        <f>IFERROR((($C17*s_DL)/up_ind!E17),".")</f>
        <v>65384.874778775898</v>
      </c>
      <c r="G17" s="78">
        <f>IFERROR((($C17*s_DL)/up_ind!F17),".")</f>
        <v>1.0018142155031415</v>
      </c>
      <c r="H17" s="78">
        <f>IFERROR((($C17*s_DL)/up_ind!G17),".")</f>
        <v>885067.22482401656</v>
      </c>
      <c r="I17" s="78">
        <f>IFERROR((($C17*s_DL)/up_ind!H17),".")</f>
        <v>1140592.5677924464</v>
      </c>
      <c r="J17" s="78">
        <f>IFERROR((($C17*s_DL)/up_ind!I17),".")</f>
        <v>1.3034246575342467</v>
      </c>
      <c r="K17" s="78">
        <f>IFERROR((($C17*s_DL)/up_ind!J17),".")</f>
        <v>1.3034246575342467</v>
      </c>
      <c r="L17" s="78">
        <f>IFERROR((($C17*s_DL)/up_ind!K17),".")</f>
        <v>1.3034246575342467</v>
      </c>
      <c r="M17" s="78">
        <f>IFERROR((($C17*s_DL)/up_ind!L17),".")</f>
        <v>1.3034246575342467</v>
      </c>
      <c r="N17" s="78">
        <f>IFERROR((($C17*s_DL)/up_ind!M17),".")</f>
        <v>1.3034246575342467</v>
      </c>
      <c r="O17" s="78">
        <f>IFERROR((($C17*s_DL)/up_ind!N17),".")</f>
        <v>1.1607382679099043</v>
      </c>
      <c r="P17" s="78">
        <f>IFERROR((($C17*s_DL)/up_ind!O17),".")</f>
        <v>1.162259743017946</v>
      </c>
      <c r="Q17" s="78">
        <f>IFERROR((($C17*s_DL)/up_ind!P17),".")</f>
        <v>1.1674158105022832</v>
      </c>
      <c r="R17" s="78">
        <f>IFERROR((($C17*s_DL)/up_ind!Q17),".")</f>
        <v>1.1039764079147645</v>
      </c>
      <c r="S17" s="78">
        <f>IFERROR((($C17*s_DL)/up_ind!R17),".")</f>
        <v>1.1322533476989383</v>
      </c>
    </row>
    <row r="18" spans="1:19">
      <c r="A18" s="75" t="s">
        <v>25</v>
      </c>
      <c r="B18" s="85" t="s">
        <v>8</v>
      </c>
      <c r="C18" s="76">
        <v>5</v>
      </c>
      <c r="D18" s="78">
        <f>IFERROR((($C18*s_DL)/up_ind!C18),".")</f>
        <v>819681.34823102516</v>
      </c>
      <c r="E18" s="78">
        <f>IFERROR((($C18*s_DL)/up_ind!D18),".")</f>
        <v>320910.21774720558</v>
      </c>
      <c r="F18" s="78">
        <f>IFERROR((($C18*s_DL)/up_ind!E18),".")</f>
        <v>65384.874778775898</v>
      </c>
      <c r="G18" s="78">
        <f>IFERROR((($C18*s_DL)/up_ind!F18),".")</f>
        <v>0.97922724311706866</v>
      </c>
      <c r="H18" s="78">
        <f>IFERROR((($C18*s_DL)/up_ind!G18),".")</f>
        <v>885067.20223704411</v>
      </c>
      <c r="I18" s="78">
        <f>IFERROR((($C18*s_DL)/up_ind!H18),".")</f>
        <v>1140592.5452054739</v>
      </c>
      <c r="J18" s="78">
        <f>IFERROR((($C18*s_DL)/up_ind!I18),".")</f>
        <v>1.2205479452054795</v>
      </c>
      <c r="K18" s="78">
        <f>IFERROR((($C18*s_DL)/up_ind!J18),".")</f>
        <v>1.2205479452054795</v>
      </c>
      <c r="L18" s="78">
        <f>IFERROR((($C18*s_DL)/up_ind!K18),".")</f>
        <v>1.2205479452054795</v>
      </c>
      <c r="M18" s="78">
        <f>IFERROR((($C18*s_DL)/up_ind!L18),".")</f>
        <v>1.2205479452054795</v>
      </c>
      <c r="N18" s="78">
        <f>IFERROR((($C18*s_DL)/up_ind!M18),".")</f>
        <v>1.2205479452054795</v>
      </c>
      <c r="O18" s="78">
        <f>IFERROR((($C18*s_DL)/up_ind!N18),".")</f>
        <v>1.1754973548166474</v>
      </c>
      <c r="P18" s="78">
        <f>IFERROR((($C18*s_DL)/up_ind!O18),".")</f>
        <v>1.1757688068505261</v>
      </c>
      <c r="Q18" s="78">
        <f>IFERROR((($C18*s_DL)/up_ind!P18),".")</f>
        <v>1.1679727223784167</v>
      </c>
      <c r="R18" s="78">
        <f>IFERROR((($C18*s_DL)/up_ind!Q18),".")</f>
        <v>1.1862219575143929</v>
      </c>
      <c r="S18" s="78">
        <f>IFERROR((($C18*s_DL)/up_ind!R18),".")</f>
        <v>1.1067254856435262</v>
      </c>
    </row>
    <row r="19" spans="1:19">
      <c r="A19" s="75" t="s">
        <v>26</v>
      </c>
      <c r="B19" s="76" t="s">
        <v>8</v>
      </c>
      <c r="C19" s="76">
        <v>5</v>
      </c>
      <c r="D19" s="78">
        <f>IFERROR((($C19*s_DL)/up_ind!C19),".")</f>
        <v>819681.34823102516</v>
      </c>
      <c r="E19" s="78">
        <f>IFERROR((($C19*s_DL)/up_ind!D19),".")</f>
        <v>320910.21774720558</v>
      </c>
      <c r="F19" s="78">
        <f>IFERROR((($C19*s_DL)/up_ind!E19),".")</f>
        <v>65384.874778775898</v>
      </c>
      <c r="G19" s="78">
        <f>IFERROR((($C19*s_DL)/up_ind!F19),".")</f>
        <v>0.97762370505519491</v>
      </c>
      <c r="H19" s="78">
        <f>IFERROR((($C19*s_DL)/up_ind!G19),".")</f>
        <v>885067.20063350606</v>
      </c>
      <c r="I19" s="78">
        <f>IFERROR((($C19*s_DL)/up_ind!H19),".")</f>
        <v>1140592.5436019357</v>
      </c>
      <c r="J19" s="78" t="str">
        <f>IFERROR((($C19*s_DL)/up_ind!I19),".")</f>
        <v>.</v>
      </c>
      <c r="K19" s="78" t="str">
        <f>IFERROR((($C19*s_DL)/up_ind!J19),".")</f>
        <v>.</v>
      </c>
      <c r="L19" s="78" t="str">
        <f>IFERROR((($C19*s_DL)/up_ind!K19),".")</f>
        <v>.</v>
      </c>
      <c r="M19" s="78" t="str">
        <f>IFERROR((($C19*s_DL)/up_ind!L19),".")</f>
        <v>.</v>
      </c>
      <c r="N19" s="78" t="str">
        <f>IFERROR((($C19*s_DL)/up_ind!M19),".")</f>
        <v>.</v>
      </c>
      <c r="O19" s="78">
        <f>IFERROR((($C19*s_DL)/up_ind!N19),".")</f>
        <v>1.1767775603392041</v>
      </c>
      <c r="P19" s="78">
        <f>IFERROR((($C19*s_DL)/up_ind!O19),".")</f>
        <v>1.1740007506098704</v>
      </c>
      <c r="Q19" s="78">
        <f>IFERROR((($C19*s_DL)/up_ind!P19),".")</f>
        <v>1.1705750328921902</v>
      </c>
      <c r="R19" s="78">
        <f>IFERROR((($C19*s_DL)/up_ind!Q19),".")</f>
        <v>1.1913124926823562</v>
      </c>
      <c r="S19" s="78">
        <f>IFERROR((($C19*s_DL)/up_ind!R19),".")</f>
        <v>1.1049131622500041</v>
      </c>
    </row>
    <row r="20" spans="1:19">
      <c r="A20" s="75" t="s">
        <v>27</v>
      </c>
      <c r="B20" s="85" t="s">
        <v>8</v>
      </c>
      <c r="C20" s="76">
        <v>5</v>
      </c>
      <c r="D20" s="78">
        <f>IFERROR((($C20*s_DL)/up_ind!C20),".")</f>
        <v>819681.34823102516</v>
      </c>
      <c r="E20" s="78">
        <f>IFERROR((($C20*s_DL)/up_ind!D20),".")</f>
        <v>320910.21774720558</v>
      </c>
      <c r="F20" s="78">
        <f>IFERROR((($C20*s_DL)/up_ind!E20),".")</f>
        <v>65384.874778775898</v>
      </c>
      <c r="G20" s="78">
        <f>IFERROR((($C20*s_DL)/up_ind!F20),".")</f>
        <v>0.9768407029967523</v>
      </c>
      <c r="H20" s="78">
        <f>IFERROR((($C20*s_DL)/up_ind!G20),".")</f>
        <v>885067.19985050405</v>
      </c>
      <c r="I20" s="78">
        <f>IFERROR((($C20*s_DL)/up_ind!H20),".")</f>
        <v>1140592.5428189337</v>
      </c>
      <c r="J20" s="78">
        <f>IFERROR((($C20*s_DL)/up_ind!I20),".")</f>
        <v>1.2205479452054795</v>
      </c>
      <c r="K20" s="78">
        <f>IFERROR((($C20*s_DL)/up_ind!J20),".")</f>
        <v>1.2205479452054795</v>
      </c>
      <c r="L20" s="78">
        <f>IFERROR((($C20*s_DL)/up_ind!K20),".")</f>
        <v>1.2205479452054795</v>
      </c>
      <c r="M20" s="78">
        <f>IFERROR((($C20*s_DL)/up_ind!L20),".")</f>
        <v>1.2205479452054795</v>
      </c>
      <c r="N20" s="78">
        <f>IFERROR((($C20*s_DL)/up_ind!M20),".")</f>
        <v>1.2205479452054795</v>
      </c>
      <c r="O20" s="78">
        <f>IFERROR((($C20*s_DL)/up_ind!N20),".")</f>
        <v>1.1715623970249029</v>
      </c>
      <c r="P20" s="78">
        <f>IFERROR((($C20*s_DL)/up_ind!O20),".")</f>
        <v>1.1757636348166423</v>
      </c>
      <c r="Q20" s="78">
        <f>IFERROR((($C20*s_DL)/up_ind!P20),".")</f>
        <v>1.1689964848357448</v>
      </c>
      <c r="R20" s="78">
        <f>IFERROR((($C20*s_DL)/up_ind!Q20),".")</f>
        <v>1.1859462201927948</v>
      </c>
      <c r="S20" s="78">
        <f>IFERROR((($C20*s_DL)/up_ind!R20),".")</f>
        <v>1.1040282110402817</v>
      </c>
    </row>
    <row r="21" spans="1:19">
      <c r="A21" s="75" t="s">
        <v>28</v>
      </c>
      <c r="B21" s="85" t="s">
        <v>8</v>
      </c>
      <c r="C21" s="76">
        <v>5</v>
      </c>
      <c r="D21" s="78">
        <f>IFERROR((($C21*s_DL)/up_ind!C21),".")</f>
        <v>819681.34823102516</v>
      </c>
      <c r="E21" s="78">
        <f>IFERROR((($C21*s_DL)/up_ind!D21),".")</f>
        <v>320910.21774720558</v>
      </c>
      <c r="F21" s="78">
        <f>IFERROR((($C21*s_DL)/up_ind!E21),".")</f>
        <v>65384.874778775898</v>
      </c>
      <c r="G21" s="78">
        <f>IFERROR((($C21*s_DL)/up_ind!F21),".")</f>
        <v>0.99994166556762187</v>
      </c>
      <c r="H21" s="78">
        <f>IFERROR((($C21*s_DL)/up_ind!G21),".")</f>
        <v>885067.22295146668</v>
      </c>
      <c r="I21" s="78">
        <f>IFERROR((($C21*s_DL)/up_ind!H21),".")</f>
        <v>1140592.5659198964</v>
      </c>
      <c r="J21" s="78">
        <f>IFERROR((($C21*s_DL)/up_ind!I21),".")</f>
        <v>1.2180365296803655</v>
      </c>
      <c r="K21" s="78">
        <f>IFERROR((($C21*s_DL)/up_ind!J21),".")</f>
        <v>1.2180365296803655</v>
      </c>
      <c r="L21" s="78">
        <f>IFERROR((($C21*s_DL)/up_ind!K21),".")</f>
        <v>1.2180365296803655</v>
      </c>
      <c r="M21" s="78">
        <f>IFERROR((($C21*s_DL)/up_ind!L21),".")</f>
        <v>1.2180365296803655</v>
      </c>
      <c r="N21" s="78">
        <f>IFERROR((($C21*s_DL)/up_ind!M21),".")</f>
        <v>1.2180365296803655</v>
      </c>
      <c r="O21" s="78">
        <f>IFERROR((($C21*s_DL)/up_ind!N21),".")</f>
        <v>1.1301369863013699</v>
      </c>
      <c r="P21" s="78">
        <f>IFERROR((($C21*s_DL)/up_ind!O21),".")</f>
        <v>1.1301369863013699</v>
      </c>
      <c r="Q21" s="78">
        <f>IFERROR((($C21*s_DL)/up_ind!P21),".")</f>
        <v>1.1301369863013699</v>
      </c>
      <c r="R21" s="78">
        <f>IFERROR((($C21*s_DL)/up_ind!Q21),".")</f>
        <v>1.1301369863013699</v>
      </c>
      <c r="S21" s="78">
        <f>IFERROR((($C21*s_DL)/up_ind!R21),".")</f>
        <v>1.1301369863013699</v>
      </c>
    </row>
    <row r="22" spans="1:19">
      <c r="A22" s="75" t="s">
        <v>29</v>
      </c>
      <c r="B22" s="76" t="s">
        <v>8</v>
      </c>
      <c r="C22" s="76">
        <v>5</v>
      </c>
      <c r="D22" s="78">
        <f>IFERROR((($C22*s_DL)/up_ind!C22),".")</f>
        <v>819681.34823102516</v>
      </c>
      <c r="E22" s="78">
        <f>IFERROR((($C22*s_DL)/up_ind!D22),".")</f>
        <v>320910.21774720558</v>
      </c>
      <c r="F22" s="78">
        <f>IFERROR((($C22*s_DL)/up_ind!E22),".")</f>
        <v>65384.874778775898</v>
      </c>
      <c r="G22" s="78">
        <f>IFERROR((($C22*s_DL)/up_ind!F22),".")</f>
        <v>1.0971389005609815</v>
      </c>
      <c r="H22" s="78">
        <f>IFERROR((($C22*s_DL)/up_ind!G22),".")</f>
        <v>885067.32014870155</v>
      </c>
      <c r="I22" s="78">
        <f>IFERROR((($C22*s_DL)/up_ind!H22),".")</f>
        <v>1140592.6631171312</v>
      </c>
      <c r="J22" s="78">
        <f>IFERROR((($C22*s_DL)/up_ind!I22),".")</f>
        <v>1.4691780821917804</v>
      </c>
      <c r="K22" s="78">
        <f>IFERROR((($C22*s_DL)/up_ind!J22),".")</f>
        <v>1.4691780821917804</v>
      </c>
      <c r="L22" s="78">
        <f>IFERROR((($C22*s_DL)/up_ind!K22),".")</f>
        <v>1.4691780821917804</v>
      </c>
      <c r="M22" s="78">
        <f>IFERROR((($C22*s_DL)/up_ind!L22),".")</f>
        <v>1.4691780821917804</v>
      </c>
      <c r="N22" s="78">
        <f>IFERROR((($C22*s_DL)/up_ind!M22),".")</f>
        <v>1.4691780821917804</v>
      </c>
      <c r="O22" s="78">
        <f>IFERROR((($C22*s_DL)/up_ind!N22),".")</f>
        <v>1.090390494097182</v>
      </c>
      <c r="P22" s="78">
        <f>IFERROR((($C22*s_DL)/up_ind!O22),".")</f>
        <v>1.241703586766477</v>
      </c>
      <c r="Q22" s="78">
        <f>IFERROR((($C22*s_DL)/up_ind!P22),".")</f>
        <v>1.1991443498292813</v>
      </c>
      <c r="R22" s="78">
        <f>IFERROR((($C22*s_DL)/up_ind!Q22),".")</f>
        <v>1.2024732688825888</v>
      </c>
      <c r="S22" s="78">
        <f>IFERROR((($C22*s_DL)/up_ind!R22),".")</f>
        <v>1.2399895847225659</v>
      </c>
    </row>
    <row r="23" spans="1:19">
      <c r="A23" s="82" t="s">
        <v>30</v>
      </c>
      <c r="B23" s="85" t="s">
        <v>10</v>
      </c>
      <c r="C23" s="76">
        <v>5</v>
      </c>
      <c r="D23" s="78">
        <f>IFERROR((($C23*s_DL)/up_ind!C23),".")</f>
        <v>819681.34823102516</v>
      </c>
      <c r="E23" s="78">
        <f>IFERROR((($C23*s_DL)/up_ind!D23),".")</f>
        <v>320910.21774720558</v>
      </c>
      <c r="F23" s="78">
        <f>IFERROR((($C23*s_DL)/up_ind!E23),".")</f>
        <v>65384.874778775898</v>
      </c>
      <c r="G23" s="78">
        <f>IFERROR((($C23*s_DL)/up_ind!F23),".")</f>
        <v>1.0309708864210714</v>
      </c>
      <c r="H23" s="78">
        <f>IFERROR((($C23*s_DL)/up_ind!G23),".")</f>
        <v>885067.25398068759</v>
      </c>
      <c r="I23" s="78">
        <f>IFERROR((($C23*s_DL)/up_ind!H23),".")</f>
        <v>1140592.5969491173</v>
      </c>
      <c r="J23" s="78">
        <f>IFERROR((($C23*s_DL)/up_ind!I23),".")</f>
        <v>1.3624429223744292</v>
      </c>
      <c r="K23" s="78">
        <f>IFERROR((($C23*s_DL)/up_ind!J23),".")</f>
        <v>1.3624429223744292</v>
      </c>
      <c r="L23" s="78">
        <f>IFERROR((($C23*s_DL)/up_ind!K23),".")</f>
        <v>1.3624429223744292</v>
      </c>
      <c r="M23" s="78">
        <f>IFERROR((($C23*s_DL)/up_ind!L23),".")</f>
        <v>1.3624429223744292</v>
      </c>
      <c r="N23" s="78">
        <f>IFERROR((($C23*s_DL)/up_ind!M23),".")</f>
        <v>1.3624429223744292</v>
      </c>
      <c r="O23" s="78">
        <f>IFERROR((($C23*s_DL)/up_ind!N23),".")</f>
        <v>1.0388445835082234</v>
      </c>
      <c r="P23" s="78">
        <f>IFERROR((($C23*s_DL)/up_ind!O23),".")</f>
        <v>1.106854866691648</v>
      </c>
      <c r="Q23" s="78">
        <f>IFERROR((($C23*s_DL)/up_ind!P23),".")</f>
        <v>1.1208235527683383</v>
      </c>
      <c r="R23" s="78">
        <f>IFERROR((($C23*s_DL)/up_ind!Q23),".")</f>
        <v>1.1094117125504279</v>
      </c>
      <c r="S23" s="78">
        <f>IFERROR((($C23*s_DL)/up_ind!R23),".")</f>
        <v>1.1652063021926036</v>
      </c>
    </row>
    <row r="24" spans="1:19">
      <c r="A24" s="75" t="s">
        <v>31</v>
      </c>
      <c r="B24" s="85" t="s">
        <v>8</v>
      </c>
      <c r="C24" s="76">
        <v>5</v>
      </c>
      <c r="D24" s="78">
        <f>IFERROR((($C24*s_DL)/up_ind!C24),".")</f>
        <v>819681.34823102516</v>
      </c>
      <c r="E24" s="78">
        <f>IFERROR((($C24*s_DL)/up_ind!D24),".")</f>
        <v>320910.21774720558</v>
      </c>
      <c r="F24" s="78">
        <f>IFERROR((($C24*s_DL)/up_ind!E24),".")</f>
        <v>65384.874778775898</v>
      </c>
      <c r="G24" s="78">
        <f>IFERROR((($C24*s_DL)/up_ind!F24),".")</f>
        <v>0.98447140069948724</v>
      </c>
      <c r="H24" s="78">
        <f>IFERROR((($C24*s_DL)/up_ind!G24),".")</f>
        <v>885067.20748120174</v>
      </c>
      <c r="I24" s="78">
        <f>IFERROR((($C24*s_DL)/up_ind!H24),".")</f>
        <v>1140592.5504496314</v>
      </c>
      <c r="J24" s="78">
        <f>IFERROR((($C24*s_DL)/up_ind!I24),".")</f>
        <v>1.2418949771689498</v>
      </c>
      <c r="K24" s="78">
        <f>IFERROR((($C24*s_DL)/up_ind!J24),".")</f>
        <v>1.2418949771689498</v>
      </c>
      <c r="L24" s="78">
        <f>IFERROR((($C24*s_DL)/up_ind!K24),".")</f>
        <v>1.2418949771689498</v>
      </c>
      <c r="M24" s="78">
        <f>IFERROR((($C24*s_DL)/up_ind!L24),".")</f>
        <v>1.2418949771689498</v>
      </c>
      <c r="N24" s="78">
        <f>IFERROR((($C24*s_DL)/up_ind!M24),".")</f>
        <v>1.2418949771689498</v>
      </c>
      <c r="O24" s="78">
        <f>IFERROR((($C24*s_DL)/up_ind!N24),".")</f>
        <v>1.1469732914976656</v>
      </c>
      <c r="P24" s="78">
        <f>IFERROR((($C24*s_DL)/up_ind!O24),".")</f>
        <v>1.1726857617268573</v>
      </c>
      <c r="Q24" s="78">
        <f>IFERROR((($C24*s_DL)/up_ind!P24),".")</f>
        <v>1.1541680512990933</v>
      </c>
      <c r="R24" s="78">
        <f>IFERROR((($C24*s_DL)/up_ind!Q24),".")</f>
        <v>1.1992009132420087</v>
      </c>
      <c r="S24" s="78">
        <f>IFERROR((($C24*s_DL)/up_ind!R24),".")</f>
        <v>1.1126524478353856</v>
      </c>
    </row>
    <row r="25" spans="1:19">
      <c r="A25" s="82" t="s">
        <v>32</v>
      </c>
      <c r="B25" s="85" t="s">
        <v>10</v>
      </c>
      <c r="C25" s="76">
        <v>5</v>
      </c>
      <c r="D25" s="78">
        <f>IFERROR((($C25*s_DL)/up_ind!C25),".")</f>
        <v>819681.34823102516</v>
      </c>
      <c r="E25" s="78">
        <f>IFERROR((($C25*s_DL)/up_ind!D25),".")</f>
        <v>320910.21774720558</v>
      </c>
      <c r="F25" s="78">
        <f>IFERROR((($C25*s_DL)/up_ind!E25),".")</f>
        <v>65384.874778775898</v>
      </c>
      <c r="G25" s="78">
        <f>IFERROR((($C25*s_DL)/up_ind!F25),".")</f>
        <v>0.97915146326541103</v>
      </c>
      <c r="H25" s="78">
        <f>IFERROR((($C25*s_DL)/up_ind!G25),".")</f>
        <v>885067.20216126426</v>
      </c>
      <c r="I25" s="78">
        <f>IFERROR((($C25*s_DL)/up_ind!H25),".")</f>
        <v>1140592.545129694</v>
      </c>
      <c r="J25" s="78">
        <f>IFERROR((($C25*s_DL)/up_ind!I25),".")</f>
        <v>1.2544520547945208</v>
      </c>
      <c r="K25" s="78">
        <f>IFERROR((($C25*s_DL)/up_ind!J25),".")</f>
        <v>1.2544520547945208</v>
      </c>
      <c r="L25" s="78">
        <f>IFERROR((($C25*s_DL)/up_ind!K25),".")</f>
        <v>1.2544520547945208</v>
      </c>
      <c r="M25" s="78">
        <f>IFERROR((($C25*s_DL)/up_ind!L25),".")</f>
        <v>1.2544520547945208</v>
      </c>
      <c r="N25" s="78">
        <f>IFERROR((($C25*s_DL)/up_ind!M25),".")</f>
        <v>1.2544520547945208</v>
      </c>
      <c r="O25" s="78">
        <f>IFERROR((($C25*s_DL)/up_ind!N25),".")</f>
        <v>1.184360730593607</v>
      </c>
      <c r="P25" s="78">
        <f>IFERROR((($C25*s_DL)/up_ind!O25),".")</f>
        <v>1.1797254457144524</v>
      </c>
      <c r="Q25" s="78">
        <f>IFERROR((($C25*s_DL)/up_ind!P25),".")</f>
        <v>1.1702407420688994</v>
      </c>
      <c r="R25" s="78">
        <f>IFERROR((($C25*s_DL)/up_ind!Q25),".")</f>
        <v>1.1550142155595762</v>
      </c>
      <c r="S25" s="78">
        <f>IFERROR((($C25*s_DL)/up_ind!R25),".")</f>
        <v>1.1066398390342054</v>
      </c>
    </row>
    <row r="26" spans="1:19">
      <c r="A26" s="75" t="s">
        <v>33</v>
      </c>
      <c r="B26" s="76" t="s">
        <v>8</v>
      </c>
      <c r="C26" s="76">
        <v>5</v>
      </c>
      <c r="D26" s="78">
        <f>IFERROR((($C26*s_DL)/up_ind!C26),".")</f>
        <v>819681.34823102516</v>
      </c>
      <c r="E26" s="78">
        <f>IFERROR((($C26*s_DL)/up_ind!D26),".")</f>
        <v>320910.21774720558</v>
      </c>
      <c r="F26" s="78">
        <f>IFERROR((($C26*s_DL)/up_ind!E26),".")</f>
        <v>65384.874778775898</v>
      </c>
      <c r="G26" s="78">
        <f>IFERROR((($C26*s_DL)/up_ind!F26),".")</f>
        <v>1.0836974631963621</v>
      </c>
      <c r="H26" s="78">
        <f>IFERROR((($C26*s_DL)/up_ind!G26),".")</f>
        <v>885067.30670726439</v>
      </c>
      <c r="I26" s="78">
        <f>IFERROR((($C26*s_DL)/up_ind!H26),".")</f>
        <v>1140592.6496756938</v>
      </c>
      <c r="J26" s="78">
        <f>IFERROR((($C26*s_DL)/up_ind!I26),".")</f>
        <v>1.4691780821917804</v>
      </c>
      <c r="K26" s="78">
        <f>IFERROR((($C26*s_DL)/up_ind!J26),".")</f>
        <v>1.4691780821917804</v>
      </c>
      <c r="L26" s="78">
        <f>IFERROR((($C26*s_DL)/up_ind!K26),".")</f>
        <v>1.4691780821917804</v>
      </c>
      <c r="M26" s="78">
        <f>IFERROR((($C26*s_DL)/up_ind!L26),".")</f>
        <v>1.4691780821917804</v>
      </c>
      <c r="N26" s="78">
        <f>IFERROR((($C26*s_DL)/up_ind!M26),".")</f>
        <v>1.4691780821917804</v>
      </c>
      <c r="O26" s="78">
        <f>IFERROR((($C26*s_DL)/up_ind!N26),".")</f>
        <v>1.1947510750543073</v>
      </c>
      <c r="P26" s="78">
        <f>IFERROR((($C26*s_DL)/up_ind!O26),".")</f>
        <v>1.1548026744944548</v>
      </c>
      <c r="Q26" s="78">
        <f>IFERROR((($C26*s_DL)/up_ind!P26),".")</f>
        <v>1.1436318420374114</v>
      </c>
      <c r="R26" s="78">
        <f>IFERROR((($C26*s_DL)/up_ind!Q26),".")</f>
        <v>1.1546738046501868</v>
      </c>
      <c r="S26" s="78">
        <f>IFERROR((($C26*s_DL)/up_ind!R26),".")</f>
        <v>1.2247980330172106</v>
      </c>
    </row>
    <row r="27" spans="1:19">
      <c r="A27" s="75" t="s">
        <v>34</v>
      </c>
      <c r="B27" s="85" t="s">
        <v>8</v>
      </c>
      <c r="C27" s="76">
        <v>5</v>
      </c>
      <c r="D27" s="78">
        <f>IFERROR((($C27*s_DL)/up_ind!C27),".")</f>
        <v>819681.34823102516</v>
      </c>
      <c r="E27" s="78">
        <f>IFERROR((($C27*s_DL)/up_ind!D27),".")</f>
        <v>320910.21774720558</v>
      </c>
      <c r="F27" s="78">
        <f>IFERROR((($C27*s_DL)/up_ind!E27),".")</f>
        <v>65384.874778775898</v>
      </c>
      <c r="G27" s="78">
        <f>IFERROR((($C27*s_DL)/up_ind!F27),".")</f>
        <v>1.046637814201214</v>
      </c>
      <c r="H27" s="78">
        <f>IFERROR((($C27*s_DL)/up_ind!G27),".")</f>
        <v>885067.26964761526</v>
      </c>
      <c r="I27" s="78">
        <f>IFERROR((($C27*s_DL)/up_ind!H27),".")</f>
        <v>1140592.6126160449</v>
      </c>
      <c r="J27" s="78">
        <f>IFERROR((($C27*s_DL)/up_ind!I27),".")</f>
        <v>1.3662100456621007</v>
      </c>
      <c r="K27" s="78">
        <f>IFERROR((($C27*s_DL)/up_ind!J27),".")</f>
        <v>1.3662100456621007</v>
      </c>
      <c r="L27" s="78">
        <f>IFERROR((($C27*s_DL)/up_ind!K27),".")</f>
        <v>1.3662100456621007</v>
      </c>
      <c r="M27" s="78">
        <f>IFERROR((($C27*s_DL)/up_ind!L27),".")</f>
        <v>1.3662100456621007</v>
      </c>
      <c r="N27" s="78">
        <f>IFERROR((($C27*s_DL)/up_ind!M27),".")</f>
        <v>1.3662100456621007</v>
      </c>
      <c r="O27" s="78">
        <f>IFERROR((($C27*s_DL)/up_ind!N27),".")</f>
        <v>1.2151137616123437</v>
      </c>
      <c r="P27" s="78">
        <f>IFERROR((($C27*s_DL)/up_ind!O27),".")</f>
        <v>1.1470407446434836</v>
      </c>
      <c r="Q27" s="78">
        <f>IFERROR((($C27*s_DL)/up_ind!P27),".")</f>
        <v>1.1339167086635817</v>
      </c>
      <c r="R27" s="78">
        <f>IFERROR((($C27*s_DL)/up_ind!Q27),".")</f>
        <v>1.1430695247197316</v>
      </c>
      <c r="S27" s="78">
        <f>IFERROR((($C27*s_DL)/up_ind!R27),".")</f>
        <v>1.1829131096552175</v>
      </c>
    </row>
    <row r="28" spans="1:19">
      <c r="A28" s="75" t="s">
        <v>35</v>
      </c>
      <c r="B28" s="76" t="s">
        <v>8</v>
      </c>
      <c r="C28" s="76">
        <v>5</v>
      </c>
      <c r="D28" s="78">
        <f>IFERROR((($C28*s_DL)/up_ind!C28),".")</f>
        <v>819681.34823102516</v>
      </c>
      <c r="E28" s="78">
        <f>IFERROR((($C28*s_DL)/up_ind!D28),".")</f>
        <v>320910.21774720558</v>
      </c>
      <c r="F28" s="78">
        <f>IFERROR((($C28*s_DL)/up_ind!E28),".")</f>
        <v>65384.874778775898</v>
      </c>
      <c r="G28" s="78">
        <f>IFERROR((($C28*s_DL)/up_ind!F28),".")</f>
        <v>0.96413108250321622</v>
      </c>
      <c r="H28" s="78">
        <f>IFERROR((($C28*s_DL)/up_ind!G28),".")</f>
        <v>885067.18714088365</v>
      </c>
      <c r="I28" s="78">
        <f>IFERROR((($C28*s_DL)/up_ind!H28),".")</f>
        <v>1140592.5301093133</v>
      </c>
      <c r="J28" s="78">
        <f>IFERROR((($C28*s_DL)/up_ind!I28),".")</f>
        <v>1.1941780821917809</v>
      </c>
      <c r="K28" s="78">
        <f>IFERROR((($C28*s_DL)/up_ind!J28),".")</f>
        <v>1.1941780821917809</v>
      </c>
      <c r="L28" s="78">
        <f>IFERROR((($C28*s_DL)/up_ind!K28),".")</f>
        <v>1.1941780821917809</v>
      </c>
      <c r="M28" s="78">
        <f>IFERROR((($C28*s_DL)/up_ind!L28),".")</f>
        <v>1.1941780821917809</v>
      </c>
      <c r="N28" s="78">
        <f>IFERROR((($C28*s_DL)/up_ind!M28),".")</f>
        <v>1.1941780821917809</v>
      </c>
      <c r="O28" s="78">
        <f>IFERROR((($C28*s_DL)/up_ind!N28),".")</f>
        <v>1.1828767123287669</v>
      </c>
      <c r="P28" s="78">
        <f>IFERROR((($C28*s_DL)/up_ind!O28),".")</f>
        <v>1.1688348984808017</v>
      </c>
      <c r="Q28" s="78">
        <f>IFERROR((($C28*s_DL)/up_ind!P28),".")</f>
        <v>1.1824581430745817</v>
      </c>
      <c r="R28" s="78">
        <f>IFERROR((($C28*s_DL)/up_ind!Q28),".")</f>
        <v>1.1472183051302718</v>
      </c>
      <c r="S28" s="78">
        <f>IFERROR((($C28*s_DL)/up_ind!R28),".")</f>
        <v>1.0896637608966373</v>
      </c>
    </row>
    <row r="29" spans="1:19">
      <c r="A29" s="75" t="s">
        <v>36</v>
      </c>
      <c r="B29" s="85" t="s">
        <v>8</v>
      </c>
      <c r="C29" s="76">
        <v>5</v>
      </c>
      <c r="D29" s="78">
        <f>IFERROR((($C29*s_DL)/up_ind!C29),".")</f>
        <v>819681.34823102516</v>
      </c>
      <c r="E29" s="78">
        <f>IFERROR((($C29*s_DL)/up_ind!D29),".")</f>
        <v>320910.21774720558</v>
      </c>
      <c r="F29" s="78">
        <f>IFERROR((($C29*s_DL)/up_ind!E29),".")</f>
        <v>65384.874778775898</v>
      </c>
      <c r="G29" s="78">
        <f>IFERROR((($C29*s_DL)/up_ind!F29),".")</f>
        <v>0.96996105125607046</v>
      </c>
      <c r="H29" s="78">
        <f>IFERROR((($C29*s_DL)/up_ind!G29),".")</f>
        <v>885067.19297085237</v>
      </c>
      <c r="I29" s="78">
        <f>IFERROR((($C29*s_DL)/up_ind!H29),".")</f>
        <v>1140592.535939282</v>
      </c>
      <c r="J29" s="78" t="str">
        <f>IFERROR((($C29*s_DL)/up_ind!I29),".")</f>
        <v>.</v>
      </c>
      <c r="K29" s="78" t="str">
        <f>IFERROR((($C29*s_DL)/up_ind!J29),".")</f>
        <v>.</v>
      </c>
      <c r="L29" s="78" t="str">
        <f>IFERROR((($C29*s_DL)/up_ind!K29),".")</f>
        <v>.</v>
      </c>
      <c r="M29" s="78" t="str">
        <f>IFERROR((($C29*s_DL)/up_ind!L29),".")</f>
        <v>.</v>
      </c>
      <c r="N29" s="78" t="str">
        <f>IFERROR((($C29*s_DL)/up_ind!M29),".")</f>
        <v>.</v>
      </c>
      <c r="O29" s="78">
        <f>IFERROR((($C29*s_DL)/up_ind!N29),".")</f>
        <v>1.1784334387074107</v>
      </c>
      <c r="P29" s="78">
        <f>IFERROR((($C29*s_DL)/up_ind!O29),".")</f>
        <v>1.181111261811113</v>
      </c>
      <c r="Q29" s="78">
        <f>IFERROR((($C29*s_DL)/up_ind!P29),".")</f>
        <v>1.1842447191595205</v>
      </c>
      <c r="R29" s="78">
        <f>IFERROR((($C29*s_DL)/up_ind!Q29),".")</f>
        <v>1.1727155828478462</v>
      </c>
      <c r="S29" s="78">
        <f>IFERROR((($C29*s_DL)/up_ind!R29),".")</f>
        <v>1.0962528085815757</v>
      </c>
    </row>
    <row r="30" spans="1:19">
      <c r="A30" s="75" t="s">
        <v>37</v>
      </c>
      <c r="B30" s="76" t="s">
        <v>8</v>
      </c>
      <c r="C30" s="76">
        <v>5</v>
      </c>
      <c r="D30" s="78">
        <f>IFERROR((($C30*s_DL)/up_ind!C30),".")</f>
        <v>819681.34823102516</v>
      </c>
      <c r="E30" s="78">
        <f>IFERROR((($C30*s_DL)/up_ind!D30),".")</f>
        <v>320910.21774720558</v>
      </c>
      <c r="F30" s="78">
        <f>IFERROR((($C30*s_DL)/up_ind!E30),".")</f>
        <v>65384.874778775898</v>
      </c>
      <c r="G30" s="78">
        <f>IFERROR((($C30*s_DL)/up_ind!F30),".")</f>
        <v>1.1110462950751352</v>
      </c>
      <c r="H30" s="78">
        <f>IFERROR((($C30*s_DL)/up_ind!G30),".")</f>
        <v>885067.33405609615</v>
      </c>
      <c r="I30" s="78">
        <f>IFERROR((($C30*s_DL)/up_ind!H30),".")</f>
        <v>1140592.6770245258</v>
      </c>
      <c r="J30" s="78">
        <f>IFERROR((($C30*s_DL)/up_ind!I30),".")</f>
        <v>1.5168949771689497</v>
      </c>
      <c r="K30" s="78">
        <f>IFERROR((($C30*s_DL)/up_ind!J30),".")</f>
        <v>1.5168949771689497</v>
      </c>
      <c r="L30" s="78">
        <f>IFERROR((($C30*s_DL)/up_ind!K30),".")</f>
        <v>1.5168949771689497</v>
      </c>
      <c r="M30" s="78">
        <f>IFERROR((($C30*s_DL)/up_ind!L30),".")</f>
        <v>1.5168949771689497</v>
      </c>
      <c r="N30" s="78">
        <f>IFERROR((($C30*s_DL)/up_ind!M30),".")</f>
        <v>1.5168949771689497</v>
      </c>
      <c r="O30" s="78">
        <f>IFERROR((($C30*s_DL)/up_ind!N30),".")</f>
        <v>1.2557077625570776</v>
      </c>
      <c r="P30" s="78">
        <f>IFERROR((($C30*s_DL)/up_ind!O30),".")</f>
        <v>1.2303399289700661</v>
      </c>
      <c r="Q30" s="78">
        <f>IFERROR((($C30*s_DL)/up_ind!P30),".")</f>
        <v>1.2193355377105972</v>
      </c>
      <c r="R30" s="78">
        <f>IFERROR((($C30*s_DL)/up_ind!Q30),".")</f>
        <v>1.2070369190471129</v>
      </c>
      <c r="S30" s="78">
        <f>IFERROR((($C30*s_DL)/up_ind!R30),".")</f>
        <v>1.2557077625570776</v>
      </c>
    </row>
    <row r="31" spans="1:19">
      <c r="A31" s="87" t="s">
        <v>9</v>
      </c>
      <c r="B31" s="87" t="s">
        <v>8</v>
      </c>
      <c r="C31" s="101">
        <v>5</v>
      </c>
      <c r="D31" s="102">
        <f>SUM(D32:D44)</f>
        <v>9835881.0934869368</v>
      </c>
      <c r="E31" s="102">
        <f t="shared" ref="E31:S31" si="0">SUM(E32:E44)</f>
        <v>3850807.0852880781</v>
      </c>
      <c r="F31" s="102">
        <f t="shared" si="0"/>
        <v>784594.95879039052</v>
      </c>
      <c r="G31" s="102">
        <f t="shared" si="0"/>
        <v>12.620989110104041</v>
      </c>
      <c r="H31" s="102">
        <f t="shared" si="0"/>
        <v>10620488.673266439</v>
      </c>
      <c r="I31" s="102">
        <f t="shared" si="0"/>
        <v>13686700.799764127</v>
      </c>
      <c r="J31" s="102">
        <f t="shared" si="0"/>
        <v>15.525098372581278</v>
      </c>
      <c r="K31" s="102">
        <f t="shared" si="0"/>
        <v>15.525098372581278</v>
      </c>
      <c r="L31" s="102">
        <f t="shared" si="0"/>
        <v>15.525098372581278</v>
      </c>
      <c r="M31" s="102">
        <f t="shared" si="0"/>
        <v>15.525098372581278</v>
      </c>
      <c r="N31" s="102">
        <f t="shared" si="0"/>
        <v>15.525098372581278</v>
      </c>
      <c r="O31" s="102">
        <f t="shared" si="0"/>
        <v>13.959966233654297</v>
      </c>
      <c r="P31" s="102">
        <f t="shared" si="0"/>
        <v>14.06838017475603</v>
      </c>
      <c r="Q31" s="102">
        <f t="shared" si="0"/>
        <v>13.94895594040028</v>
      </c>
      <c r="R31" s="102">
        <f t="shared" si="0"/>
        <v>13.781812892084927</v>
      </c>
      <c r="S31" s="102">
        <f t="shared" si="0"/>
        <v>14.264278695636383</v>
      </c>
    </row>
    <row r="32" spans="1:19">
      <c r="A32" s="90" t="s">
        <v>339</v>
      </c>
      <c r="B32" s="84">
        <v>1</v>
      </c>
      <c r="C32" s="76">
        <v>5</v>
      </c>
      <c r="D32" s="78">
        <f>IFERROR((($C32*s_DL)/up_ind!C32),0)</f>
        <v>819681.34823102516</v>
      </c>
      <c r="E32" s="78">
        <f>IFERROR((($C32*s_DL)/up_ind!D32),0)</f>
        <v>320910.21774720558</v>
      </c>
      <c r="F32" s="78">
        <f>IFERROR((($C32*s_DL)/up_ind!E32),0)</f>
        <v>65384.874778775898</v>
      </c>
      <c r="G32" s="78">
        <f>IFERROR((($C32*s_DL)/up_ind!F32),0)</f>
        <v>1.0952867731591753</v>
      </c>
      <c r="H32" s="78">
        <f>IFERROR((($C32*s_DL)/up_ind!G32),0)</f>
        <v>885067.31829657417</v>
      </c>
      <c r="I32" s="78">
        <f>IFERROR((($C32*s_DL)/up_ind!H32),0)</f>
        <v>1140592.661265004</v>
      </c>
      <c r="J32" s="78">
        <f>IFERROR((($C32*s_DL)/up_ind!I32),0)</f>
        <v>1.4980593607305936</v>
      </c>
      <c r="K32" s="78">
        <f>IFERROR((($C32*s_DL)/up_ind!J32),0)</f>
        <v>1.4980593607305936</v>
      </c>
      <c r="L32" s="78">
        <f>IFERROR((($C32*s_DL)/up_ind!K32),0)</f>
        <v>1.4980593607305936</v>
      </c>
      <c r="M32" s="78">
        <f>IFERROR((($C32*s_DL)/up_ind!L32),0)</f>
        <v>1.4980593607305936</v>
      </c>
      <c r="N32" s="78">
        <f>IFERROR((($C32*s_DL)/up_ind!M32),0)</f>
        <v>1.4980593607305936</v>
      </c>
      <c r="O32" s="78">
        <f>IFERROR((($C32*s_DL)/up_ind!N32),0)</f>
        <v>1.2020450376614757</v>
      </c>
      <c r="P32" s="78">
        <f>IFERROR((($C32*s_DL)/up_ind!O32),0)</f>
        <v>1.1690166408742664</v>
      </c>
      <c r="Q32" s="78">
        <f>IFERROR((($C32*s_DL)/up_ind!P32),0)</f>
        <v>1.1307617165314978</v>
      </c>
      <c r="R32" s="78">
        <f>IFERROR((($C32*s_DL)/up_ind!Q32),0)</f>
        <v>1.0969565533955339</v>
      </c>
      <c r="S32" s="78">
        <f>IFERROR((($C32*s_DL)/up_ind!R32),0)</f>
        <v>1.2378963049321539</v>
      </c>
    </row>
    <row r="33" spans="1:19">
      <c r="A33" s="90" t="s">
        <v>340</v>
      </c>
      <c r="B33" s="84">
        <v>1</v>
      </c>
      <c r="C33" s="76">
        <v>5</v>
      </c>
      <c r="D33" s="78">
        <f>IFERROR((($C33*s_DL)/up_ind!C33),0)</f>
        <v>819681.34823102516</v>
      </c>
      <c r="E33" s="78">
        <f>IFERROR((($C33*s_DL)/up_ind!D33),0)</f>
        <v>320910.21774720558</v>
      </c>
      <c r="F33" s="78">
        <f>IFERROR((($C33*s_DL)/up_ind!E33),0)</f>
        <v>65384.874778775898</v>
      </c>
      <c r="G33" s="78">
        <f>IFERROR((($C33*s_DL)/up_ind!F33),0)</f>
        <v>1.0995922095588972</v>
      </c>
      <c r="H33" s="78">
        <f>IFERROR((($C33*s_DL)/up_ind!G33),0)</f>
        <v>885067.32260201068</v>
      </c>
      <c r="I33" s="78">
        <f>IFERROR((($C33*s_DL)/up_ind!H33),0)</f>
        <v>1140592.6655704402</v>
      </c>
      <c r="J33" s="78">
        <f>IFERROR((($C33*s_DL)/up_ind!I33),0)</f>
        <v>1.4942922374429224</v>
      </c>
      <c r="K33" s="78">
        <f>IFERROR((($C33*s_DL)/up_ind!J33),0)</f>
        <v>1.4942922374429224</v>
      </c>
      <c r="L33" s="78">
        <f>IFERROR((($C33*s_DL)/up_ind!K33),0)</f>
        <v>1.4942922374429224</v>
      </c>
      <c r="M33" s="78">
        <f>IFERROR((($C33*s_DL)/up_ind!L33),0)</f>
        <v>1.4942922374429224</v>
      </c>
      <c r="N33" s="78">
        <f>IFERROR((($C33*s_DL)/up_ind!M33),0)</f>
        <v>1.4942922374429224</v>
      </c>
      <c r="O33" s="78">
        <f>IFERROR((($C33*s_DL)/up_ind!N33),0)</f>
        <v>1.2373762623737619</v>
      </c>
      <c r="P33" s="78">
        <f>IFERROR((($C33*s_DL)/up_ind!O33),0)</f>
        <v>1.195594093072962</v>
      </c>
      <c r="Q33" s="78">
        <f>IFERROR((($C33*s_DL)/up_ind!P33),0)</f>
        <v>1.1739407454603381</v>
      </c>
      <c r="R33" s="78">
        <f>IFERROR((($C33*s_DL)/up_ind!Q33),0)</f>
        <v>1.1768802928811375</v>
      </c>
      <c r="S33" s="78">
        <f>IFERROR((($C33*s_DL)/up_ind!R33),0)</f>
        <v>1.2427623217059744</v>
      </c>
    </row>
    <row r="34" spans="1:19">
      <c r="A34" s="90" t="s">
        <v>341</v>
      </c>
      <c r="B34" s="84">
        <v>1</v>
      </c>
      <c r="C34" s="76">
        <v>5</v>
      </c>
      <c r="D34" s="78">
        <f>IFERROR((($C34*s_DL)/up_ind!C34),0)</f>
        <v>819681.34823102516</v>
      </c>
      <c r="E34" s="78">
        <f>IFERROR((($C34*s_DL)/up_ind!D34),0)</f>
        <v>320910.21774720558</v>
      </c>
      <c r="F34" s="78">
        <f>IFERROR((($C34*s_DL)/up_ind!E34),0)</f>
        <v>65384.874778775898</v>
      </c>
      <c r="G34" s="78">
        <f>IFERROR((($C34*s_DL)/up_ind!F34),0)</f>
        <v>1.0355382944389608</v>
      </c>
      <c r="H34" s="78">
        <f>IFERROR((($C34*s_DL)/up_ind!G34),0)</f>
        <v>885067.25854809559</v>
      </c>
      <c r="I34" s="78">
        <f>IFERROR((($C34*s_DL)/up_ind!H34),0)</f>
        <v>1140592.6015165253</v>
      </c>
      <c r="J34" s="78">
        <f>IFERROR((($C34*s_DL)/up_ind!I34),0)</f>
        <v>1.3699771689497713</v>
      </c>
      <c r="K34" s="78">
        <f>IFERROR((($C34*s_DL)/up_ind!J34),0)</f>
        <v>1.3699771689497713</v>
      </c>
      <c r="L34" s="78">
        <f>IFERROR((($C34*s_DL)/up_ind!K34),0)</f>
        <v>1.3699771689497713</v>
      </c>
      <c r="M34" s="78">
        <f>IFERROR((($C34*s_DL)/up_ind!L34),0)</f>
        <v>1.3699771689497713</v>
      </c>
      <c r="N34" s="78">
        <f>IFERROR((($C34*s_DL)/up_ind!M34),0)</f>
        <v>1.3699771689497713</v>
      </c>
      <c r="O34" s="78">
        <f>IFERROR((($C34*s_DL)/up_ind!N34),0)</f>
        <v>1.157907446434844</v>
      </c>
      <c r="P34" s="78">
        <f>IFERROR((($C34*s_DL)/up_ind!O34),0)</f>
        <v>1.1642727313029206</v>
      </c>
      <c r="Q34" s="78">
        <f>IFERROR((($C34*s_DL)/up_ind!P34),0)</f>
        <v>1.1683541790748453</v>
      </c>
      <c r="R34" s="78">
        <f>IFERROR((($C34*s_DL)/up_ind!Q34),0)</f>
        <v>1.1170776255707762</v>
      </c>
      <c r="S34" s="78">
        <f>IFERROR((($C34*s_DL)/up_ind!R34),0)</f>
        <v>1.1703684000531982</v>
      </c>
    </row>
    <row r="35" spans="1:19">
      <c r="A35" s="90" t="s">
        <v>342</v>
      </c>
      <c r="B35" s="84">
        <v>1</v>
      </c>
      <c r="C35" s="76">
        <v>5</v>
      </c>
      <c r="D35" s="78">
        <f>IFERROR((($C35*s_DL)/up_ind!C35),0)</f>
        <v>819681.34823102516</v>
      </c>
      <c r="E35" s="78">
        <f>IFERROR((($C35*s_DL)/up_ind!D35),0)</f>
        <v>320910.21774720558</v>
      </c>
      <c r="F35" s="78">
        <f>IFERROR((($C35*s_DL)/up_ind!E35),0)</f>
        <v>65384.874778775898</v>
      </c>
      <c r="G35" s="78">
        <f>IFERROR((($C35*s_DL)/up_ind!F35),0)</f>
        <v>1.1110462950751352</v>
      </c>
      <c r="H35" s="78">
        <f>IFERROR((($C35*s_DL)/up_ind!G35),0)</f>
        <v>885067.33405609615</v>
      </c>
      <c r="I35" s="78">
        <f>IFERROR((($C35*s_DL)/up_ind!H35),0)</f>
        <v>1140592.6770245258</v>
      </c>
      <c r="J35" s="78">
        <f>IFERROR((($C35*s_DL)/up_ind!I35),0)</f>
        <v>1.5168949771689497</v>
      </c>
      <c r="K35" s="78">
        <f>IFERROR((($C35*s_DL)/up_ind!J35),0)</f>
        <v>1.5168949771689497</v>
      </c>
      <c r="L35" s="78">
        <f>IFERROR((($C35*s_DL)/up_ind!K35),0)</f>
        <v>1.5168949771689497</v>
      </c>
      <c r="M35" s="78">
        <f>IFERROR((($C35*s_DL)/up_ind!L35),0)</f>
        <v>1.5168949771689497</v>
      </c>
      <c r="N35" s="78">
        <f>IFERROR((($C35*s_DL)/up_ind!M35),0)</f>
        <v>1.5168949771689497</v>
      </c>
      <c r="O35" s="78">
        <f>IFERROR((($C35*s_DL)/up_ind!N35),0)</f>
        <v>1.2557077625570776</v>
      </c>
      <c r="P35" s="78">
        <f>IFERROR((($C35*s_DL)/up_ind!O35),0)</f>
        <v>1.2303399289700661</v>
      </c>
      <c r="Q35" s="78">
        <f>IFERROR((($C35*s_DL)/up_ind!P35),0)</f>
        <v>1.2193355377105972</v>
      </c>
      <c r="R35" s="78">
        <f>IFERROR((($C35*s_DL)/up_ind!Q35),0)</f>
        <v>1.2070369190471129</v>
      </c>
      <c r="S35" s="78">
        <f>IFERROR((($C35*s_DL)/up_ind!R35),0)</f>
        <v>1.2557077625570776</v>
      </c>
    </row>
    <row r="36" spans="1:19">
      <c r="A36" s="90" t="s">
        <v>343</v>
      </c>
      <c r="B36" s="84">
        <v>1</v>
      </c>
      <c r="C36" s="76">
        <v>5</v>
      </c>
      <c r="D36" s="78">
        <f>IFERROR((($C36*s_DL)/up_ind!C36),0)</f>
        <v>819681.34823102516</v>
      </c>
      <c r="E36" s="78">
        <f>IFERROR((($C36*s_DL)/up_ind!D36),0)</f>
        <v>320910.21774720558</v>
      </c>
      <c r="F36" s="78">
        <f>IFERROR((($C36*s_DL)/up_ind!E36),0)</f>
        <v>65384.874778775898</v>
      </c>
      <c r="G36" s="78">
        <f>IFERROR((($C36*s_DL)/up_ind!F36),0)</f>
        <v>1.0836974631963621</v>
      </c>
      <c r="H36" s="78">
        <f>IFERROR((($C36*s_DL)/up_ind!G36),0)</f>
        <v>885067.30670726439</v>
      </c>
      <c r="I36" s="78">
        <f>IFERROR((($C36*s_DL)/up_ind!H36),0)</f>
        <v>1140592.6496756938</v>
      </c>
      <c r="J36" s="78">
        <f>IFERROR((($C36*s_DL)/up_ind!I36),0)</f>
        <v>1.4691780821917804</v>
      </c>
      <c r="K36" s="78">
        <f>IFERROR((($C36*s_DL)/up_ind!J36),0)</f>
        <v>1.4691780821917804</v>
      </c>
      <c r="L36" s="78">
        <f>IFERROR((($C36*s_DL)/up_ind!K36),0)</f>
        <v>1.4691780821917804</v>
      </c>
      <c r="M36" s="78">
        <f>IFERROR((($C36*s_DL)/up_ind!L36),0)</f>
        <v>1.4691780821917804</v>
      </c>
      <c r="N36" s="78">
        <f>IFERROR((($C36*s_DL)/up_ind!M36),0)</f>
        <v>1.4691780821917804</v>
      </c>
      <c r="O36" s="78">
        <f>IFERROR((($C36*s_DL)/up_ind!N36),0)</f>
        <v>1.1947510750543073</v>
      </c>
      <c r="P36" s="78">
        <f>IFERROR((($C36*s_DL)/up_ind!O36),0)</f>
        <v>1.1548026744944548</v>
      </c>
      <c r="Q36" s="78">
        <f>IFERROR((($C36*s_DL)/up_ind!P36),0)</f>
        <v>1.1436318420374114</v>
      </c>
      <c r="R36" s="78">
        <f>IFERROR((($C36*s_DL)/up_ind!Q36),0)</f>
        <v>1.1546738046501868</v>
      </c>
      <c r="S36" s="78">
        <f>IFERROR((($C36*s_DL)/up_ind!R36),0)</f>
        <v>1.2247980330172106</v>
      </c>
    </row>
    <row r="37" spans="1:19">
      <c r="A37" s="90" t="s">
        <v>344</v>
      </c>
      <c r="B37" s="84">
        <v>1</v>
      </c>
      <c r="C37" s="76">
        <v>5</v>
      </c>
      <c r="D37" s="78">
        <f>IFERROR((($C37*s_DL)/up_ind!C37),0)</f>
        <v>819681.34823102516</v>
      </c>
      <c r="E37" s="78">
        <f>IFERROR((($C37*s_DL)/up_ind!D37),0)</f>
        <v>320910.21774720558</v>
      </c>
      <c r="F37" s="78">
        <f>IFERROR((($C37*s_DL)/up_ind!E37),0)</f>
        <v>65384.874778775898</v>
      </c>
      <c r="G37" s="78">
        <f>IFERROR((($C37*s_DL)/up_ind!F37),0)</f>
        <v>1.0971389005609815</v>
      </c>
      <c r="H37" s="78">
        <f>IFERROR((($C37*s_DL)/up_ind!G37),0)</f>
        <v>885067.32014870155</v>
      </c>
      <c r="I37" s="78">
        <f>IFERROR((($C37*s_DL)/up_ind!H37),0)</f>
        <v>1140592.6631171312</v>
      </c>
      <c r="J37" s="78">
        <f>IFERROR((($C37*s_DL)/up_ind!I37),0)</f>
        <v>1.4691780821917804</v>
      </c>
      <c r="K37" s="78">
        <f>IFERROR((($C37*s_DL)/up_ind!J37),0)</f>
        <v>1.4691780821917804</v>
      </c>
      <c r="L37" s="78">
        <f>IFERROR((($C37*s_DL)/up_ind!K37),0)</f>
        <v>1.4691780821917804</v>
      </c>
      <c r="M37" s="78">
        <f>IFERROR((($C37*s_DL)/up_ind!L37),0)</f>
        <v>1.4691780821917804</v>
      </c>
      <c r="N37" s="78">
        <f>IFERROR((($C37*s_DL)/up_ind!M37),0)</f>
        <v>1.4691780821917804</v>
      </c>
      <c r="O37" s="78">
        <f>IFERROR((($C37*s_DL)/up_ind!N37),0)</f>
        <v>1.090390494097182</v>
      </c>
      <c r="P37" s="78">
        <f>IFERROR((($C37*s_DL)/up_ind!O37),0)</f>
        <v>1.241703586766477</v>
      </c>
      <c r="Q37" s="78">
        <f>IFERROR((($C37*s_DL)/up_ind!P37),0)</f>
        <v>1.1991443498292813</v>
      </c>
      <c r="R37" s="78">
        <f>IFERROR((($C37*s_DL)/up_ind!Q37),0)</f>
        <v>1.2024732688825888</v>
      </c>
      <c r="S37" s="78">
        <f>IFERROR((($C37*s_DL)/up_ind!R37),0)</f>
        <v>1.2399895847225659</v>
      </c>
    </row>
    <row r="38" spans="1:19">
      <c r="A38" s="90" t="s">
        <v>345</v>
      </c>
      <c r="B38" s="84">
        <v>1</v>
      </c>
      <c r="C38" s="76">
        <v>5</v>
      </c>
      <c r="D38" s="78">
        <f>IFERROR((($C38*s_DL)/up_ind!C38),0)</f>
        <v>819681.34823102516</v>
      </c>
      <c r="E38" s="78">
        <f>IFERROR((($C38*s_DL)/up_ind!D38),0)</f>
        <v>320910.21774720558</v>
      </c>
      <c r="F38" s="78">
        <f>IFERROR((($C38*s_DL)/up_ind!E38),0)</f>
        <v>65384.874778775898</v>
      </c>
      <c r="G38" s="78">
        <f>IFERROR((($C38*s_DL)/up_ind!F38),0)</f>
        <v>1.0901135387911109</v>
      </c>
      <c r="H38" s="78">
        <f>IFERROR((($C38*s_DL)/up_ind!G38),0)</f>
        <v>885067.31312333979</v>
      </c>
      <c r="I38" s="78">
        <f>IFERROR((($C38*s_DL)/up_ind!H38),0)</f>
        <v>1140592.6560917695</v>
      </c>
      <c r="J38" s="78">
        <f>IFERROR((($C38*s_DL)/up_ind!I38),0)</f>
        <v>1.4704337899543378</v>
      </c>
      <c r="K38" s="78">
        <f>IFERROR((($C38*s_DL)/up_ind!J38),0)</f>
        <v>1.4704337899543378</v>
      </c>
      <c r="L38" s="78">
        <f>IFERROR((($C38*s_DL)/up_ind!K38),0)</f>
        <v>1.4704337899543378</v>
      </c>
      <c r="M38" s="78">
        <f>IFERROR((($C38*s_DL)/up_ind!L38),0)</f>
        <v>1.4704337899543378</v>
      </c>
      <c r="N38" s="78">
        <f>IFERROR((($C38*s_DL)/up_ind!M38),0)</f>
        <v>1.4704337899543378</v>
      </c>
      <c r="O38" s="78">
        <f>IFERROR((($C38*s_DL)/up_ind!N38),0)</f>
        <v>1.1827842239383237</v>
      </c>
      <c r="P38" s="78">
        <f>IFERROR((($C38*s_DL)/up_ind!O38),0)</f>
        <v>1.1699521104800092</v>
      </c>
      <c r="Q38" s="78">
        <f>IFERROR((($C38*s_DL)/up_ind!P38),0)</f>
        <v>1.148382312765875</v>
      </c>
      <c r="R38" s="78">
        <f>IFERROR((($C38*s_DL)/up_ind!Q38),0)</f>
        <v>1.1513006002770514</v>
      </c>
      <c r="S38" s="78">
        <f>IFERROR((($C38*s_DL)/up_ind!R38),0)</f>
        <v>1.2320495003639731</v>
      </c>
    </row>
    <row r="39" spans="1:19">
      <c r="A39" s="90" t="s">
        <v>346</v>
      </c>
      <c r="B39" s="84">
        <v>1</v>
      </c>
      <c r="C39" s="76">
        <v>5</v>
      </c>
      <c r="D39" s="78">
        <f>IFERROR((($C39*s_DL)/up_ind!C39),0)</f>
        <v>819681.34823102516</v>
      </c>
      <c r="E39" s="78">
        <f>IFERROR((($C39*s_DL)/up_ind!D39),0)</f>
        <v>320910.21774720558</v>
      </c>
      <c r="F39" s="78">
        <f>IFERROR((($C39*s_DL)/up_ind!E39),0)</f>
        <v>65384.874778775898</v>
      </c>
      <c r="G39" s="78">
        <f>IFERROR((($C39*s_DL)/up_ind!F39),0)</f>
        <v>1.0305356939827344</v>
      </c>
      <c r="H39" s="78">
        <f>IFERROR((($C39*s_DL)/up_ind!G39),0)</f>
        <v>885067.2535454951</v>
      </c>
      <c r="I39" s="78">
        <f>IFERROR((($C39*s_DL)/up_ind!H39),0)</f>
        <v>1140592.5965139249</v>
      </c>
      <c r="J39" s="78">
        <f>IFERROR((($C39*s_DL)/up_ind!I39),0)</f>
        <v>1.3360730593607306</v>
      </c>
      <c r="K39" s="78">
        <f>IFERROR((($C39*s_DL)/up_ind!J39),0)</f>
        <v>1.3360730593607306</v>
      </c>
      <c r="L39" s="78">
        <f>IFERROR((($C39*s_DL)/up_ind!K39),0)</f>
        <v>1.3360730593607306</v>
      </c>
      <c r="M39" s="78">
        <f>IFERROR((($C39*s_DL)/up_ind!L39),0)</f>
        <v>1.3360730593607306</v>
      </c>
      <c r="N39" s="78">
        <f>IFERROR((($C39*s_DL)/up_ind!M39),0)</f>
        <v>1.3360730593607306</v>
      </c>
      <c r="O39" s="78">
        <f>IFERROR((($C39*s_DL)/up_ind!N39),0)</f>
        <v>1.0341122750470051</v>
      </c>
      <c r="P39" s="78">
        <f>IFERROR((($C39*s_DL)/up_ind!O39),0)</f>
        <v>1.1183647260273972</v>
      </c>
      <c r="Q39" s="78">
        <f>IFERROR((($C39*s_DL)/up_ind!P39),0)</f>
        <v>1.1408063986629662</v>
      </c>
      <c r="R39" s="78">
        <f>IFERROR((($C39*s_DL)/up_ind!Q39),0)</f>
        <v>1.1055034847392451</v>
      </c>
      <c r="S39" s="78">
        <f>IFERROR((($C39*s_DL)/up_ind!R39),0)</f>
        <v>1.1647144464297532</v>
      </c>
    </row>
    <row r="40" spans="1:19">
      <c r="A40" s="90" t="s">
        <v>347</v>
      </c>
      <c r="B40" s="84">
        <v>1</v>
      </c>
      <c r="C40" s="76">
        <v>5</v>
      </c>
      <c r="D40" s="78">
        <f>IFERROR((($C40*s_DL)/up_ind!C40),0)</f>
        <v>819681.34823102516</v>
      </c>
      <c r="E40" s="78">
        <f>IFERROR((($C40*s_DL)/up_ind!D40),0)</f>
        <v>320910.21774720558</v>
      </c>
      <c r="F40" s="78">
        <f>IFERROR((($C40*s_DL)/up_ind!E40),0)</f>
        <v>65384.874778775898</v>
      </c>
      <c r="G40" s="78">
        <f>IFERROR((($C40*s_DL)/up_ind!F40),0)</f>
        <v>1.0157198378053753</v>
      </c>
      <c r="H40" s="78">
        <f>IFERROR((($C40*s_DL)/up_ind!G40),0)</f>
        <v>885067.23872963886</v>
      </c>
      <c r="I40" s="78">
        <f>IFERROR((($C40*s_DL)/up_ind!H40),0)</f>
        <v>1140592.5816980684</v>
      </c>
      <c r="J40" s="78">
        <f>IFERROR((($C40*s_DL)/up_ind!I40),0)</f>
        <v>1.2632420091324201</v>
      </c>
      <c r="K40" s="78">
        <f>IFERROR((($C40*s_DL)/up_ind!J40),0)</f>
        <v>1.2632420091324201</v>
      </c>
      <c r="L40" s="78">
        <f>IFERROR((($C40*s_DL)/up_ind!K40),0)</f>
        <v>1.2632420091324201</v>
      </c>
      <c r="M40" s="78">
        <f>IFERROR((($C40*s_DL)/up_ind!L40),0)</f>
        <v>1.2632420091324201</v>
      </c>
      <c r="N40" s="78">
        <f>IFERROR((($C40*s_DL)/up_ind!M40),0)</f>
        <v>1.2632420091324201</v>
      </c>
      <c r="O40" s="78">
        <f>IFERROR((($C40*s_DL)/up_ind!N40),0)</f>
        <v>1.0763209393346378</v>
      </c>
      <c r="P40" s="78">
        <f>IFERROR((($C40*s_DL)/up_ind!O40),0)</f>
        <v>1.1415525114155249</v>
      </c>
      <c r="Q40" s="78">
        <f>IFERROR((($C40*s_DL)/up_ind!P40),0)</f>
        <v>1.1460824816989206</v>
      </c>
      <c r="R40" s="78">
        <f>IFERROR((($C40*s_DL)/up_ind!Q40),0)</f>
        <v>1.1285014769145372</v>
      </c>
      <c r="S40" s="78">
        <f>IFERROR((($C40*s_DL)/up_ind!R40),0)</f>
        <v>1.14796952257437</v>
      </c>
    </row>
    <row r="41" spans="1:19">
      <c r="A41" s="90" t="s">
        <v>348</v>
      </c>
      <c r="B41" s="94">
        <v>0.99987999999999999</v>
      </c>
      <c r="C41" s="76">
        <v>5</v>
      </c>
      <c r="D41" s="78">
        <f>IFERROR((($C41*s_DL)/up_ind!C41),0)</f>
        <v>819582.98646923748</v>
      </c>
      <c r="E41" s="78">
        <f>IFERROR((($C41*s_DL)/up_ind!D41),0)</f>
        <v>320871.7085210759</v>
      </c>
      <c r="F41" s="78">
        <f>IFERROR((($C41*s_DL)/up_ind!E41),0)</f>
        <v>65377.028593802446</v>
      </c>
      <c r="G41" s="78">
        <f>IFERROR((($C41*s_DL)/up_ind!F41),0)</f>
        <v>0.98527400272880461</v>
      </c>
      <c r="H41" s="78">
        <f>IFERROR((($C41*s_DL)/up_ind!G41),0)</f>
        <v>884961.00033704261</v>
      </c>
      <c r="I41" s="78">
        <f>IFERROR((($C41*s_DL)/up_ind!H41),0)</f>
        <v>1140455.680264316</v>
      </c>
      <c r="J41" s="78">
        <f>IFERROR((($C41*s_DL)/up_ind!I41),0)</f>
        <v>1.2668570913242005</v>
      </c>
      <c r="K41" s="78">
        <f>IFERROR((($C41*s_DL)/up_ind!J41),0)</f>
        <v>1.2668570913242005</v>
      </c>
      <c r="L41" s="78">
        <f>IFERROR((($C41*s_DL)/up_ind!K41),0)</f>
        <v>1.2668570913242005</v>
      </c>
      <c r="M41" s="78">
        <f>IFERROR((($C41*s_DL)/up_ind!L41),0)</f>
        <v>1.2668570913242005</v>
      </c>
      <c r="N41" s="78">
        <f>IFERROR((($C41*s_DL)/up_ind!M41),0)</f>
        <v>1.2668570913242005</v>
      </c>
      <c r="O41" s="78">
        <f>IFERROR((($C41*s_DL)/up_ind!N41),0)</f>
        <v>1.2218055432807968</v>
      </c>
      <c r="P41" s="78">
        <f>IFERROR((($C41*s_DL)/up_ind!O41),0)</f>
        <v>1.1790278843226787</v>
      </c>
      <c r="Q41" s="78">
        <f>IFERROR((($C41*s_DL)/up_ind!P41),0)</f>
        <v>1.177832115677321</v>
      </c>
      <c r="R41" s="78">
        <f>IFERROR((($C41*s_DL)/up_ind!Q41),0)</f>
        <v>1.1211594186121292</v>
      </c>
      <c r="S41" s="78">
        <f>IFERROR((($C41*s_DL)/up_ind!R41),0)</f>
        <v>1.1135595509893454</v>
      </c>
    </row>
    <row r="42" spans="1:19">
      <c r="A42" s="90" t="s">
        <v>349</v>
      </c>
      <c r="B42" s="84">
        <v>0.97898250799999997</v>
      </c>
      <c r="C42" s="76">
        <v>5</v>
      </c>
      <c r="D42" s="78">
        <f>IFERROR((($C42*s_DL)/up_ind!C42),0)</f>
        <v>802453.70205203048</v>
      </c>
      <c r="E42" s="78">
        <f>IFERROR((($C42*s_DL)/up_ind!D42),0)</f>
        <v>314165.48981298541</v>
      </c>
      <c r="F42" s="78">
        <f>IFERROR((($C42*s_DL)/up_ind!E42),0)</f>
        <v>64010.648696191973</v>
      </c>
      <c r="G42" s="78">
        <f>IFERROR((($C42*s_DL)/up_ind!F42),0)</f>
        <v>0.95707650665518706</v>
      </c>
      <c r="H42" s="78">
        <f>IFERROR((($C42*s_DL)/up_ind!G42),0)</f>
        <v>866465.30782472901</v>
      </c>
      <c r="I42" s="78">
        <f>IFERROR((($C42*s_DL)/up_ind!H42),0)</f>
        <v>1116620.1489415227</v>
      </c>
      <c r="J42" s="78">
        <f>IFERROR((($C42*s_DL)/up_ind!I42),0)</f>
        <v>0</v>
      </c>
      <c r="K42" s="78">
        <f>IFERROR((($C42*s_DL)/up_ind!J42),0)</f>
        <v>0</v>
      </c>
      <c r="L42" s="78">
        <f>IFERROR((($C42*s_DL)/up_ind!K42),0)</f>
        <v>0</v>
      </c>
      <c r="M42" s="78">
        <f>IFERROR((($C42*s_DL)/up_ind!L42),0)</f>
        <v>0</v>
      </c>
      <c r="N42" s="78">
        <f>IFERROR((($C42*s_DL)/up_ind!M42),0)</f>
        <v>0</v>
      </c>
      <c r="O42" s="78">
        <f>IFERROR((($C42*s_DL)/up_ind!N42),0)</f>
        <v>1.1520446473789954</v>
      </c>
      <c r="P42" s="78">
        <f>IFERROR((($C42*s_DL)/up_ind!O42),0)</f>
        <v>1.1493261992259336</v>
      </c>
      <c r="Q42" s="78">
        <f>IFERROR((($C42*s_DL)/up_ind!P42),0)</f>
        <v>1.1459724815029788</v>
      </c>
      <c r="R42" s="78">
        <f>IFERROR((($C42*s_DL)/up_ind!Q42),0)</f>
        <v>1.1662740918979047</v>
      </c>
      <c r="S42" s="78">
        <f>IFERROR((($C42*s_DL)/up_ind!R42),0)</f>
        <v>1.0816906587017201</v>
      </c>
    </row>
    <row r="43" spans="1:19">
      <c r="A43" s="90" t="s">
        <v>350</v>
      </c>
      <c r="B43" s="84">
        <v>2.0897492E-2</v>
      </c>
      <c r="C43" s="76">
        <v>5</v>
      </c>
      <c r="D43" s="78">
        <f>IFERROR((($C43*s_DL)/up_ind!C43),0)</f>
        <v>17129.284417207062</v>
      </c>
      <c r="E43" s="78">
        <f>IFERROR((($C43*s_DL)/up_ind!D43),0)</f>
        <v>6706.2187080904869</v>
      </c>
      <c r="F43" s="78">
        <f>IFERROR((($C43*s_DL)/up_ind!E43),0)</f>
        <v>1366.3798976104711</v>
      </c>
      <c r="G43" s="78">
        <f>IFERROR((($C43*s_DL)/up_ind!F43),0)</f>
        <v>2.0147921583562302E-2</v>
      </c>
      <c r="H43" s="78">
        <f>IFERROR((($C43*s_DL)/up_ind!G43),0)</f>
        <v>18495.684462739118</v>
      </c>
      <c r="I43" s="78">
        <f>IFERROR((($C43*s_DL)/up_ind!H43),0)</f>
        <v>23835.523273219133</v>
      </c>
      <c r="J43" s="78">
        <f>IFERROR((($C43*s_DL)/up_ind!I43),0)</f>
        <v>2.4955326919178081E-2</v>
      </c>
      <c r="K43" s="78">
        <f>IFERROR((($C43*s_DL)/up_ind!J43),0)</f>
        <v>2.4955326919178081E-2</v>
      </c>
      <c r="L43" s="78">
        <f>IFERROR((($C43*s_DL)/up_ind!K43),0)</f>
        <v>2.4955326919178081E-2</v>
      </c>
      <c r="M43" s="78">
        <f>IFERROR((($C43*s_DL)/up_ind!L43),0)</f>
        <v>2.4955326919178081E-2</v>
      </c>
      <c r="N43" s="78">
        <f>IFERROR((($C43*s_DL)/up_ind!M43),0)</f>
        <v>2.4955326919178081E-2</v>
      </c>
      <c r="O43" s="78">
        <f>IFERROR((($C43*s_DL)/up_ind!N43),0)</f>
        <v>2.4719156632876708E-2</v>
      </c>
      <c r="P43" s="78">
        <f>IFERROR((($C43*s_DL)/up_ind!O43),0)</f>
        <v>2.4425717940323367E-2</v>
      </c>
      <c r="Q43" s="78">
        <f>IFERROR((($C43*s_DL)/up_ind!P43),0)</f>
        <v>2.4710409585235925E-2</v>
      </c>
      <c r="R43" s="78">
        <f>IFERROR((($C43*s_DL)/up_ind!Q43),0)</f>
        <v>2.3973985353713416E-2</v>
      </c>
      <c r="S43" s="78">
        <f>IFERROR((($C43*s_DL)/up_ind!R43),0)</f>
        <v>2.277123972602739E-2</v>
      </c>
    </row>
    <row r="44" spans="1:19">
      <c r="A44" s="90" t="s">
        <v>351</v>
      </c>
      <c r="B44" s="84">
        <v>0.99987999999999999</v>
      </c>
      <c r="C44" s="76">
        <v>5</v>
      </c>
      <c r="D44" s="78">
        <f>IFERROR((($C44*s_DL)/up_ind!C44),0)</f>
        <v>819582.98646923748</v>
      </c>
      <c r="E44" s="78">
        <f>IFERROR((($C44*s_DL)/up_ind!D44),0)</f>
        <v>320871.7085210759</v>
      </c>
      <c r="F44" s="78">
        <f>IFERROR((($C44*s_DL)/up_ind!E44),0)</f>
        <v>65377.028593802446</v>
      </c>
      <c r="G44" s="78">
        <f>IFERROR((($C44*s_DL)/up_ind!F44),0)</f>
        <v>0.99982167256775367</v>
      </c>
      <c r="H44" s="78">
        <f>IFERROR((($C44*s_DL)/up_ind!G44),0)</f>
        <v>884961.01488471241</v>
      </c>
      <c r="I44" s="78">
        <f>IFERROR((($C44*s_DL)/up_ind!H44),0)</f>
        <v>1140455.6948119858</v>
      </c>
      <c r="J44" s="78">
        <f>IFERROR((($C44*s_DL)/up_ind!I44),0)</f>
        <v>1.3459571872146117</v>
      </c>
      <c r="K44" s="78">
        <f>IFERROR((($C44*s_DL)/up_ind!J44),0)</f>
        <v>1.3459571872146117</v>
      </c>
      <c r="L44" s="78">
        <f>IFERROR((($C44*s_DL)/up_ind!K44),0)</f>
        <v>1.3459571872146117</v>
      </c>
      <c r="M44" s="78">
        <f>IFERROR((($C44*s_DL)/up_ind!L44),0)</f>
        <v>1.3459571872146117</v>
      </c>
      <c r="N44" s="78">
        <f>IFERROR((($C44*s_DL)/up_ind!M44),0)</f>
        <v>1.3459571872146117</v>
      </c>
      <c r="O44" s="78">
        <f>IFERROR((($C44*s_DL)/up_ind!N44),0)</f>
        <v>1.1300013698630136</v>
      </c>
      <c r="P44" s="78">
        <f>IFERROR((($C44*s_DL)/up_ind!O44),0)</f>
        <v>1.1300013698630136</v>
      </c>
      <c r="Q44" s="78">
        <f>IFERROR((($C44*s_DL)/up_ind!P44),0)</f>
        <v>1.1300013698630136</v>
      </c>
      <c r="R44" s="78">
        <f>IFERROR((($C44*s_DL)/up_ind!Q44),0)</f>
        <v>1.1300013698630136</v>
      </c>
      <c r="S44" s="78">
        <f>IFERROR((($C44*s_DL)/up_ind!R44),0)</f>
        <v>1.1300013698630136</v>
      </c>
    </row>
    <row r="45" spans="1:19">
      <c r="A45" s="87" t="s">
        <v>17</v>
      </c>
      <c r="B45" s="87" t="s">
        <v>8</v>
      </c>
      <c r="C45" s="101">
        <v>5</v>
      </c>
      <c r="D45" s="102">
        <f>SUM(D46:D47)</f>
        <v>1593452.3441476305</v>
      </c>
      <c r="E45" s="102">
        <f t="shared" ref="E45:S45" si="1">SUM(E46:E47)</f>
        <v>623846.25419839018</v>
      </c>
      <c r="F45" s="102">
        <f t="shared" si="1"/>
        <v>127107.54272119256</v>
      </c>
      <c r="G45" s="102">
        <f t="shared" si="1"/>
        <v>1.9353667384859321</v>
      </c>
      <c r="H45" s="102">
        <f t="shared" si="1"/>
        <v>1720561.8222355617</v>
      </c>
      <c r="I45" s="102">
        <f t="shared" si="1"/>
        <v>2217300.5337127596</v>
      </c>
      <c r="J45" s="102">
        <f t="shared" si="1"/>
        <v>2.5137136586757989</v>
      </c>
      <c r="K45" s="102">
        <f t="shared" si="1"/>
        <v>2.5137136586757989</v>
      </c>
      <c r="L45" s="102">
        <f t="shared" si="1"/>
        <v>2.5137136586757989</v>
      </c>
      <c r="M45" s="102">
        <f t="shared" si="1"/>
        <v>2.5137136586757989</v>
      </c>
      <c r="N45" s="102">
        <f t="shared" si="1"/>
        <v>2.5137136586757989</v>
      </c>
      <c r="O45" s="102">
        <f t="shared" si="1"/>
        <v>2.156794671567777</v>
      </c>
      <c r="P45" s="102">
        <f t="shared" si="1"/>
        <v>2.2546925247913343</v>
      </c>
      <c r="Q45" s="102">
        <f t="shared" si="1"/>
        <v>2.252873261901851</v>
      </c>
      <c r="R45" s="102">
        <f t="shared" si="1"/>
        <v>2.2296164758593982</v>
      </c>
      <c r="S45" s="102">
        <f t="shared" si="1"/>
        <v>2.187357131457075</v>
      </c>
    </row>
    <row r="46" spans="1:19">
      <c r="A46" s="90" t="s">
        <v>352</v>
      </c>
      <c r="B46" s="84">
        <v>1</v>
      </c>
      <c r="C46" s="76">
        <v>5</v>
      </c>
      <c r="D46" s="78">
        <f>IFERROR((($C46*s_DL)/up_ind!C46),0)</f>
        <v>819681.34823102516</v>
      </c>
      <c r="E46" s="78">
        <f>IFERROR((($C46*s_DL)/up_ind!D46),0)</f>
        <v>320910.21774720558</v>
      </c>
      <c r="F46" s="78">
        <f>IFERROR((($C46*s_DL)/up_ind!E46),0)</f>
        <v>65384.874778775898</v>
      </c>
      <c r="G46" s="78">
        <f>IFERROR((($C46*s_DL)/up_ind!F46),0)</f>
        <v>1.0057338500443165</v>
      </c>
      <c r="H46" s="78">
        <f>IFERROR((($C46*s_DL)/up_ind!G46),0)</f>
        <v>885067.22874365107</v>
      </c>
      <c r="I46" s="78">
        <f>IFERROR((($C46*s_DL)/up_ind!H46),0)</f>
        <v>1140592.5717120809</v>
      </c>
      <c r="J46" s="78">
        <f>IFERROR((($C46*s_DL)/up_ind!I46),0)</f>
        <v>1.3461187214611869</v>
      </c>
      <c r="K46" s="78">
        <f>IFERROR((($C46*s_DL)/up_ind!J46),0)</f>
        <v>1.3461187214611869</v>
      </c>
      <c r="L46" s="78">
        <f>IFERROR((($C46*s_DL)/up_ind!K46),0)</f>
        <v>1.3461187214611869</v>
      </c>
      <c r="M46" s="78">
        <f>IFERROR((($C46*s_DL)/up_ind!L46),0)</f>
        <v>1.3461187214611869</v>
      </c>
      <c r="N46" s="78">
        <f>IFERROR((($C46*s_DL)/up_ind!M46),0)</f>
        <v>1.3461187214611869</v>
      </c>
      <c r="O46" s="78">
        <f>IFERROR((($C46*s_DL)/up_ind!N46),0)</f>
        <v>1.0719456509633589</v>
      </c>
      <c r="P46" s="78">
        <f>IFERROR((($C46*s_DL)/up_ind!O46),0)</f>
        <v>1.1465157832042887</v>
      </c>
      <c r="Q46" s="78">
        <f>IFERROR((($C46*s_DL)/up_ind!P46),0)</f>
        <v>1.1652606247978641</v>
      </c>
      <c r="R46" s="78">
        <f>IFERROR((($C46*s_DL)/up_ind!Q46),0)</f>
        <v>1.0970920451814468</v>
      </c>
      <c r="S46" s="78">
        <f>IFERROR((($C46*s_DL)/up_ind!R46),0)</f>
        <v>1.1366833300872121</v>
      </c>
    </row>
    <row r="47" spans="1:19">
      <c r="A47" s="90" t="s">
        <v>353</v>
      </c>
      <c r="B47" s="96">
        <v>0.94399</v>
      </c>
      <c r="C47" s="76">
        <v>5</v>
      </c>
      <c r="D47" s="78">
        <f>IFERROR((($C47*s_DL)/up_ind!C47),0)</f>
        <v>773770.99591660546</v>
      </c>
      <c r="E47" s="78">
        <f>IFERROR((($C47*s_DL)/up_ind!D47),0)</f>
        <v>302936.0364511846</v>
      </c>
      <c r="F47" s="78">
        <f>IFERROR((($C47*s_DL)/up_ind!E47),0)</f>
        <v>61722.667942416665</v>
      </c>
      <c r="G47" s="78">
        <f>IFERROR((($C47*s_DL)/up_ind!F47),0)</f>
        <v>0.92963288844161562</v>
      </c>
      <c r="H47" s="78">
        <f>IFERROR((($C47*s_DL)/up_ind!G47),0)</f>
        <v>835494.59349191061</v>
      </c>
      <c r="I47" s="78">
        <f>IFERROR((($C47*s_DL)/up_ind!H47),0)</f>
        <v>1076707.9620006785</v>
      </c>
      <c r="J47" s="78">
        <f>IFERROR((($C47*s_DL)/up_ind!I47),0)</f>
        <v>1.1675949372146119</v>
      </c>
      <c r="K47" s="78">
        <f>IFERROR((($C47*s_DL)/up_ind!J47),0)</f>
        <v>1.1675949372146119</v>
      </c>
      <c r="L47" s="78">
        <f>IFERROR((($C47*s_DL)/up_ind!K47),0)</f>
        <v>1.1675949372146119</v>
      </c>
      <c r="M47" s="78">
        <f>IFERROR((($C47*s_DL)/up_ind!L47),0)</f>
        <v>1.1675949372146119</v>
      </c>
      <c r="N47" s="78">
        <f>IFERROR((($C47*s_DL)/up_ind!M47),0)</f>
        <v>1.1675949372146119</v>
      </c>
      <c r="O47" s="78">
        <f>IFERROR((($C47*s_DL)/up_ind!N47),0)</f>
        <v>1.0848490206044183</v>
      </c>
      <c r="P47" s="78">
        <f>IFERROR((($C47*s_DL)/up_ind!O47),0)</f>
        <v>1.1081767415870458</v>
      </c>
      <c r="Q47" s="78">
        <f>IFERROR((($C47*s_DL)/up_ind!P47),0)</f>
        <v>1.0876126371039869</v>
      </c>
      <c r="R47" s="78">
        <f>IFERROR((($C47*s_DL)/up_ind!Q47),0)</f>
        <v>1.1325244306779516</v>
      </c>
      <c r="S47" s="78">
        <f>IFERROR((($C47*s_DL)/up_ind!R47),0)</f>
        <v>1.0506738013698627</v>
      </c>
    </row>
    <row r="48" spans="1:19">
      <c r="A48" s="87" t="s">
        <v>30</v>
      </c>
      <c r="B48" s="87" t="s">
        <v>8</v>
      </c>
      <c r="C48" s="101">
        <v>5</v>
      </c>
      <c r="D48" s="102">
        <f>SUM(D49:D62)</f>
        <v>7377133.247206497</v>
      </c>
      <c r="E48" s="102">
        <f t="shared" ref="E48:S48" si="2">SUM(E49:E62)</f>
        <v>2888192.3955209255</v>
      </c>
      <c r="F48" s="102">
        <f t="shared" si="2"/>
        <v>588463.96180164302</v>
      </c>
      <c r="G48" s="102">
        <f t="shared" si="2"/>
        <v>9.0520206728451225</v>
      </c>
      <c r="H48" s="102">
        <f t="shared" si="2"/>
        <v>7965606.2610288141</v>
      </c>
      <c r="I48" s="102">
        <f t="shared" si="2"/>
        <v>10265334.694748096</v>
      </c>
      <c r="J48" s="102">
        <f t="shared" si="2"/>
        <v>11.617593424931629</v>
      </c>
      <c r="K48" s="102">
        <f t="shared" si="2"/>
        <v>11.617593424931629</v>
      </c>
      <c r="L48" s="102">
        <f t="shared" si="2"/>
        <v>11.617593424931629</v>
      </c>
      <c r="M48" s="102">
        <f t="shared" si="2"/>
        <v>11.617593424931629</v>
      </c>
      <c r="N48" s="102">
        <f t="shared" si="2"/>
        <v>11.617593424931629</v>
      </c>
      <c r="O48" s="102">
        <f t="shared" si="2"/>
        <v>10.321717558514413</v>
      </c>
      <c r="P48" s="102">
        <f t="shared" si="2"/>
        <v>10.468128105680149</v>
      </c>
      <c r="Q48" s="102">
        <f t="shared" si="2"/>
        <v>10.471439451350941</v>
      </c>
      <c r="R48" s="102">
        <f t="shared" si="2"/>
        <v>10.331747222045433</v>
      </c>
      <c r="S48" s="102">
        <f t="shared" si="2"/>
        <v>10.230620160566827</v>
      </c>
    </row>
    <row r="49" spans="1:19">
      <c r="A49" s="90" t="s">
        <v>354</v>
      </c>
      <c r="B49" s="97">
        <v>1</v>
      </c>
      <c r="C49" s="76">
        <v>5</v>
      </c>
      <c r="D49" s="78">
        <f>IFERROR((($C49*s_DL)/up_ind!C49),0)</f>
        <v>819681.34823102516</v>
      </c>
      <c r="E49" s="78">
        <f>IFERROR((($C49*s_DL)/up_ind!D49),0)</f>
        <v>320910.21774720558</v>
      </c>
      <c r="F49" s="78">
        <f>IFERROR((($C49*s_DL)/up_ind!E49),0)</f>
        <v>65384.874778775898</v>
      </c>
      <c r="G49" s="78">
        <f>IFERROR((($C49*s_DL)/up_ind!F49),0)</f>
        <v>1.0309708864210714</v>
      </c>
      <c r="H49" s="78">
        <f>IFERROR((($C49*s_DL)/up_ind!G49),0)</f>
        <v>885067.25398068759</v>
      </c>
      <c r="I49" s="78">
        <f>IFERROR((($C49*s_DL)/up_ind!H49),0)</f>
        <v>1140592.5969491173</v>
      </c>
      <c r="J49" s="78">
        <f>IFERROR((($C49*s_DL)/up_ind!I49),0)</f>
        <v>1.3624429223744292</v>
      </c>
      <c r="K49" s="78">
        <f>IFERROR((($C49*s_DL)/up_ind!J49),0)</f>
        <v>1.3624429223744292</v>
      </c>
      <c r="L49" s="78">
        <f>IFERROR((($C49*s_DL)/up_ind!K49),0)</f>
        <v>1.3624429223744292</v>
      </c>
      <c r="M49" s="78">
        <f>IFERROR((($C49*s_DL)/up_ind!L49),0)</f>
        <v>1.3624429223744292</v>
      </c>
      <c r="N49" s="78">
        <f>IFERROR((($C49*s_DL)/up_ind!M49),0)</f>
        <v>1.3624429223744292</v>
      </c>
      <c r="O49" s="78">
        <f>IFERROR((($C49*s_DL)/up_ind!N49),0)</f>
        <v>1.0388445835082234</v>
      </c>
      <c r="P49" s="78">
        <f>IFERROR((($C49*s_DL)/up_ind!O49),0)</f>
        <v>1.106854866691648</v>
      </c>
      <c r="Q49" s="78">
        <f>IFERROR((($C49*s_DL)/up_ind!P49),0)</f>
        <v>1.1208235527683383</v>
      </c>
      <c r="R49" s="78">
        <f>IFERROR((($C49*s_DL)/up_ind!Q49),0)</f>
        <v>1.1094117125504279</v>
      </c>
      <c r="S49" s="78">
        <f>IFERROR((($C49*s_DL)/up_ind!R49),0)</f>
        <v>1.1652063021926036</v>
      </c>
    </row>
    <row r="50" spans="1:19">
      <c r="A50" s="90" t="s">
        <v>355</v>
      </c>
      <c r="B50" s="97">
        <v>1</v>
      </c>
      <c r="C50" s="76">
        <v>5</v>
      </c>
      <c r="D50" s="78">
        <f>IFERROR((($C50*s_DL)/up_ind!C50),0)</f>
        <v>819681.34823102516</v>
      </c>
      <c r="E50" s="78">
        <f>IFERROR((($C50*s_DL)/up_ind!D50),0)</f>
        <v>320910.21774720558</v>
      </c>
      <c r="F50" s="78">
        <f>IFERROR((($C50*s_DL)/up_ind!E50),0)</f>
        <v>65384.874778775898</v>
      </c>
      <c r="G50" s="78">
        <f>IFERROR((($C50*s_DL)/up_ind!F50),0)</f>
        <v>0.97915146326541103</v>
      </c>
      <c r="H50" s="78">
        <f>IFERROR((($C50*s_DL)/up_ind!G50),0)</f>
        <v>885067.20216126426</v>
      </c>
      <c r="I50" s="78">
        <f>IFERROR((($C50*s_DL)/up_ind!H50),0)</f>
        <v>1140592.545129694</v>
      </c>
      <c r="J50" s="78">
        <f>IFERROR((($C50*s_DL)/up_ind!I50),0)</f>
        <v>1.2544520547945208</v>
      </c>
      <c r="K50" s="78">
        <f>IFERROR((($C50*s_DL)/up_ind!J50),0)</f>
        <v>1.2544520547945208</v>
      </c>
      <c r="L50" s="78">
        <f>IFERROR((($C50*s_DL)/up_ind!K50),0)</f>
        <v>1.2544520547945208</v>
      </c>
      <c r="M50" s="78">
        <f>IFERROR((($C50*s_DL)/up_ind!L50),0)</f>
        <v>1.2544520547945208</v>
      </c>
      <c r="N50" s="78">
        <f>IFERROR((($C50*s_DL)/up_ind!M50),0)</f>
        <v>1.2544520547945208</v>
      </c>
      <c r="O50" s="78">
        <f>IFERROR((($C50*s_DL)/up_ind!N50),0)</f>
        <v>1.184360730593607</v>
      </c>
      <c r="P50" s="78">
        <f>IFERROR((($C50*s_DL)/up_ind!O50),0)</f>
        <v>1.1797254457144524</v>
      </c>
      <c r="Q50" s="78">
        <f>IFERROR((($C50*s_DL)/up_ind!P50),0)</f>
        <v>1.1702407420688994</v>
      </c>
      <c r="R50" s="78">
        <f>IFERROR((($C50*s_DL)/up_ind!Q50),0)</f>
        <v>1.1550142155595762</v>
      </c>
      <c r="S50" s="78">
        <f>IFERROR((($C50*s_DL)/up_ind!R50),0)</f>
        <v>1.1066398390342054</v>
      </c>
    </row>
    <row r="51" spans="1:19">
      <c r="A51" s="90" t="s">
        <v>356</v>
      </c>
      <c r="B51" s="97">
        <v>1</v>
      </c>
      <c r="C51" s="76">
        <v>5</v>
      </c>
      <c r="D51" s="78">
        <f>IFERROR((($C51*s_DL)/up_ind!C51),0)</f>
        <v>819681.34823102516</v>
      </c>
      <c r="E51" s="78">
        <f>IFERROR((($C51*s_DL)/up_ind!D51),0)</f>
        <v>320910.21774720558</v>
      </c>
      <c r="F51" s="78">
        <f>IFERROR((($C51*s_DL)/up_ind!E51),0)</f>
        <v>65384.874778775898</v>
      </c>
      <c r="G51" s="78">
        <f>IFERROR((($C51*s_DL)/up_ind!F51),0)</f>
        <v>0.99994166556762187</v>
      </c>
      <c r="H51" s="78">
        <f>IFERROR((($C51*s_DL)/up_ind!G51),0)</f>
        <v>885067.22295146668</v>
      </c>
      <c r="I51" s="78">
        <f>IFERROR((($C51*s_DL)/up_ind!H51),0)</f>
        <v>1140592.5659198964</v>
      </c>
      <c r="J51" s="78">
        <f>IFERROR((($C51*s_DL)/up_ind!I51),0)</f>
        <v>1.2180365296803655</v>
      </c>
      <c r="K51" s="78">
        <f>IFERROR((($C51*s_DL)/up_ind!J51),0)</f>
        <v>1.2180365296803655</v>
      </c>
      <c r="L51" s="78">
        <f>IFERROR((($C51*s_DL)/up_ind!K51),0)</f>
        <v>1.2180365296803655</v>
      </c>
      <c r="M51" s="78">
        <f>IFERROR((($C51*s_DL)/up_ind!L51),0)</f>
        <v>1.2180365296803655</v>
      </c>
      <c r="N51" s="78">
        <f>IFERROR((($C51*s_DL)/up_ind!M51),0)</f>
        <v>1.2180365296803655</v>
      </c>
      <c r="O51" s="78">
        <f>IFERROR((($C51*s_DL)/up_ind!N51),0)</f>
        <v>1.1301369863013699</v>
      </c>
      <c r="P51" s="78">
        <f>IFERROR((($C51*s_DL)/up_ind!O51),0)</f>
        <v>1.1301369863013699</v>
      </c>
      <c r="Q51" s="78">
        <f>IFERROR((($C51*s_DL)/up_ind!P51),0)</f>
        <v>1.1301369863013699</v>
      </c>
      <c r="R51" s="78">
        <f>IFERROR((($C51*s_DL)/up_ind!Q51),0)</f>
        <v>1.1301369863013699</v>
      </c>
      <c r="S51" s="78">
        <f>IFERROR((($C51*s_DL)/up_ind!R51),0)</f>
        <v>1.1301369863013699</v>
      </c>
    </row>
    <row r="52" spans="1:19">
      <c r="A52" s="90" t="s">
        <v>357</v>
      </c>
      <c r="B52" s="98">
        <v>0.99980000000000002</v>
      </c>
      <c r="C52" s="76">
        <v>5</v>
      </c>
      <c r="D52" s="78">
        <f>IFERROR((($C52*s_DL)/up_ind!C52),0)</f>
        <v>819517.411961379</v>
      </c>
      <c r="E52" s="78">
        <f>IFERROR((($C52*s_DL)/up_ind!D52),0)</f>
        <v>320846.03570365615</v>
      </c>
      <c r="F52" s="78">
        <f>IFERROR((($C52*s_DL)/up_ind!E52),0)</f>
        <v>65371.797803820147</v>
      </c>
      <c r="G52" s="78">
        <f>IFERROR((($C52*s_DL)/up_ind!F52),0)</f>
        <v>1.0016138526600411</v>
      </c>
      <c r="H52" s="78">
        <f>IFERROR((($C52*s_DL)/up_ind!G52),0)</f>
        <v>884890.21137905191</v>
      </c>
      <c r="I52" s="78">
        <f>IFERROR((($C52*s_DL)/up_ind!H52),0)</f>
        <v>1140364.4492788881</v>
      </c>
      <c r="J52" s="78">
        <f>IFERROR((($C52*s_DL)/up_ind!I52),0)</f>
        <v>1.30316397260274</v>
      </c>
      <c r="K52" s="78">
        <f>IFERROR((($C52*s_DL)/up_ind!J52),0)</f>
        <v>1.30316397260274</v>
      </c>
      <c r="L52" s="78">
        <f>IFERROR((($C52*s_DL)/up_ind!K52),0)</f>
        <v>1.30316397260274</v>
      </c>
      <c r="M52" s="78">
        <f>IFERROR((($C52*s_DL)/up_ind!L52),0)</f>
        <v>1.30316397260274</v>
      </c>
      <c r="N52" s="78">
        <f>IFERROR((($C52*s_DL)/up_ind!M52),0)</f>
        <v>1.30316397260274</v>
      </c>
      <c r="O52" s="78">
        <f>IFERROR((($C52*s_DL)/up_ind!N52),0)</f>
        <v>1.1605061202563223</v>
      </c>
      <c r="P52" s="78">
        <f>IFERROR((($C52*s_DL)/up_ind!O52),0)</f>
        <v>1.1620272910693423</v>
      </c>
      <c r="Q52" s="78">
        <f>IFERROR((($C52*s_DL)/up_ind!P52),0)</f>
        <v>1.1671823273401827</v>
      </c>
      <c r="R52" s="78">
        <f>IFERROR((($C52*s_DL)/up_ind!Q52),0)</f>
        <v>1.1037556126331816</v>
      </c>
      <c r="S52" s="78">
        <f>IFERROR((($C52*s_DL)/up_ind!R52),0)</f>
        <v>1.1320268970293983</v>
      </c>
    </row>
    <row r="53" spans="1:19">
      <c r="A53" s="90" t="s">
        <v>358</v>
      </c>
      <c r="B53" s="97">
        <v>2.0000000000000001E-4</v>
      </c>
      <c r="C53" s="76">
        <v>5</v>
      </c>
      <c r="D53" s="78">
        <f>IFERROR((($C53*s_DL)/up_ind!C53),0)</f>
        <v>163.93626964620506</v>
      </c>
      <c r="E53" s="78">
        <f>IFERROR((($C53*s_DL)/up_ind!D53),0)</f>
        <v>64.182043549441119</v>
      </c>
      <c r="F53" s="78">
        <f>IFERROR((($C53*s_DL)/up_ind!E53),0)</f>
        <v>13.076974955755182</v>
      </c>
      <c r="G53" s="78">
        <f>IFERROR((($C53*s_DL)/up_ind!F53),0)</f>
        <v>1.9998833311352438E-4</v>
      </c>
      <c r="H53" s="78">
        <f>IFERROR((($C53*s_DL)/up_ind!G53),0)</f>
        <v>177.01344459029337</v>
      </c>
      <c r="I53" s="78">
        <f>IFERROR((($C53*s_DL)/up_ind!H53),0)</f>
        <v>228.11851318397927</v>
      </c>
      <c r="J53" s="78">
        <f>IFERROR((($C53*s_DL)/up_ind!I53),0)</f>
        <v>3.0036529680365303E-4</v>
      </c>
      <c r="K53" s="78">
        <f>IFERROR((($C53*s_DL)/up_ind!J53),0)</f>
        <v>3.0036529680365303E-4</v>
      </c>
      <c r="L53" s="78">
        <f>IFERROR((($C53*s_DL)/up_ind!K53),0)</f>
        <v>3.0036529680365303E-4</v>
      </c>
      <c r="M53" s="78">
        <f>IFERROR((($C53*s_DL)/up_ind!L53),0)</f>
        <v>3.0036529680365303E-4</v>
      </c>
      <c r="N53" s="78">
        <f>IFERROR((($C53*s_DL)/up_ind!M53),0)</f>
        <v>3.0036529680365303E-4</v>
      </c>
      <c r="O53" s="78">
        <f>IFERROR((($C53*s_DL)/up_ind!N53),0)</f>
        <v>2.26027397260274E-4</v>
      </c>
      <c r="P53" s="78">
        <f>IFERROR((($C53*s_DL)/up_ind!O53),0)</f>
        <v>2.26027397260274E-4</v>
      </c>
      <c r="Q53" s="78">
        <f>IFERROR((($C53*s_DL)/up_ind!P53),0)</f>
        <v>2.26027397260274E-4</v>
      </c>
      <c r="R53" s="78">
        <f>IFERROR((($C53*s_DL)/up_ind!Q53),0)</f>
        <v>2.26027397260274E-4</v>
      </c>
      <c r="S53" s="78">
        <f>IFERROR((($C53*s_DL)/up_ind!R53),0)</f>
        <v>2.26027397260274E-4</v>
      </c>
    </row>
    <row r="54" spans="1:19">
      <c r="A54" s="90" t="s">
        <v>359</v>
      </c>
      <c r="B54" s="97">
        <v>0.99999979999999999</v>
      </c>
      <c r="C54" s="76">
        <v>5</v>
      </c>
      <c r="D54" s="78">
        <f>IFERROR((($C54*s_DL)/up_ind!C54),0)</f>
        <v>819681.18429475557</v>
      </c>
      <c r="E54" s="78">
        <f>IFERROR((($C54*s_DL)/up_ind!D54),0)</f>
        <v>320910.15356516204</v>
      </c>
      <c r="F54" s="78">
        <f>IFERROR((($C54*s_DL)/up_ind!E54),0)</f>
        <v>65384.861701800946</v>
      </c>
      <c r="G54" s="78">
        <f>IFERROR((($C54*s_DL)/up_ind!F54),0)</f>
        <v>0.96200330699362435</v>
      </c>
      <c r="H54" s="78">
        <f>IFERROR((($C54*s_DL)/up_ind!G54),0)</f>
        <v>885067.00799986359</v>
      </c>
      <c r="I54" s="78">
        <f>IFERROR((($C54*s_DL)/up_ind!H54),0)</f>
        <v>1140592.2998632246</v>
      </c>
      <c r="J54" s="78">
        <f>IFERROR((($C54*s_DL)/up_ind!I54),0)</f>
        <v>1.1866435982876713</v>
      </c>
      <c r="K54" s="78">
        <f>IFERROR((($C54*s_DL)/up_ind!J54),0)</f>
        <v>1.1866435982876713</v>
      </c>
      <c r="L54" s="78">
        <f>IFERROR((($C54*s_DL)/up_ind!K54),0)</f>
        <v>1.1866435982876713</v>
      </c>
      <c r="M54" s="78">
        <f>IFERROR((($C54*s_DL)/up_ind!L54),0)</f>
        <v>1.1866435982876713</v>
      </c>
      <c r="N54" s="78">
        <f>IFERROR((($C54*s_DL)/up_ind!M54),0)</f>
        <v>1.1866435982876713</v>
      </c>
      <c r="O54" s="78">
        <f>IFERROR((($C54*s_DL)/up_ind!N54),0)</f>
        <v>1.1833324387114603</v>
      </c>
      <c r="P54" s="78">
        <f>IFERROR((($C54*s_DL)/up_ind!O54),0)</f>
        <v>1.1735584218836677</v>
      </c>
      <c r="Q54" s="78">
        <f>IFERROR((($C54*s_DL)/up_ind!P54),0)</f>
        <v>1.1860534738023365</v>
      </c>
      <c r="R54" s="78">
        <f>IFERROR((($C54*s_DL)/up_ind!Q54),0)</f>
        <v>1.1772257919520548</v>
      </c>
      <c r="S54" s="78">
        <f>IFERROR((($C54*s_DL)/up_ind!R54),0)</f>
        <v>1.0872589428110031</v>
      </c>
    </row>
    <row r="55" spans="1:19">
      <c r="A55" s="90" t="s">
        <v>360</v>
      </c>
      <c r="B55" s="97">
        <v>1.9999999999999999E-7</v>
      </c>
      <c r="C55" s="76">
        <v>5</v>
      </c>
      <c r="D55" s="78">
        <f>IFERROR((($C55*s_DL)/up_ind!C55),0)</f>
        <v>0.16393626964620503</v>
      </c>
      <c r="E55" s="78">
        <f>IFERROR((($C55*s_DL)/up_ind!D55),0)</f>
        <v>6.4182043549441112E-2</v>
      </c>
      <c r="F55" s="78">
        <f>IFERROR((($C55*s_DL)/up_ind!E55),0)</f>
        <v>1.307697495575518E-2</v>
      </c>
      <c r="G55" s="78">
        <f>IFERROR((($C55*s_DL)/up_ind!F55),0)</f>
        <v>1.9689428013989744E-7</v>
      </c>
      <c r="H55" s="78">
        <f>IFERROR((($C55*s_DL)/up_ind!G55),0)</f>
        <v>0.17701344149624035</v>
      </c>
      <c r="I55" s="78">
        <f>IFERROR((($C55*s_DL)/up_ind!H55),0)</f>
        <v>0.22811851008992629</v>
      </c>
      <c r="J55" s="78">
        <f>IFERROR((($C55*s_DL)/up_ind!I55),0)</f>
        <v>2.4837899543378999E-7</v>
      </c>
      <c r="K55" s="78">
        <f>IFERROR((($C55*s_DL)/up_ind!J55),0)</f>
        <v>2.4837899543378999E-7</v>
      </c>
      <c r="L55" s="78">
        <f>IFERROR((($C55*s_DL)/up_ind!K55),0)</f>
        <v>2.4837899543378999E-7</v>
      </c>
      <c r="M55" s="78">
        <f>IFERROR((($C55*s_DL)/up_ind!L55),0)</f>
        <v>2.4837899543378999E-7</v>
      </c>
      <c r="N55" s="78">
        <f>IFERROR((($C55*s_DL)/up_ind!M55),0)</f>
        <v>2.4837899543378999E-7</v>
      </c>
      <c r="O55" s="78">
        <f>IFERROR((($C55*s_DL)/up_ind!N55),0)</f>
        <v>2.2939465829953309E-7</v>
      </c>
      <c r="P55" s="78">
        <f>IFERROR((($C55*s_DL)/up_ind!O55),0)</f>
        <v>2.3453715234537146E-7</v>
      </c>
      <c r="Q55" s="78">
        <f>IFERROR((($C55*s_DL)/up_ind!P55),0)</f>
        <v>2.3083361025981865E-7</v>
      </c>
      <c r="R55" s="78">
        <f>IFERROR((($C55*s_DL)/up_ind!Q55),0)</f>
        <v>2.3984018264840169E-7</v>
      </c>
      <c r="S55" s="78">
        <f>IFERROR((($C55*s_DL)/up_ind!R55),0)</f>
        <v>2.2253048956707712E-7</v>
      </c>
    </row>
    <row r="56" spans="1:19">
      <c r="A56" s="90" t="s">
        <v>361</v>
      </c>
      <c r="B56" s="97">
        <v>0.99979000004200003</v>
      </c>
      <c r="C56" s="76">
        <v>5</v>
      </c>
      <c r="D56" s="78">
        <f>IFERROR((($C56*s_DL)/up_ind!C56),0)</f>
        <v>819509.21518232336</v>
      </c>
      <c r="E56" s="78">
        <f>IFERROR((($C56*s_DL)/up_ind!D56),0)</f>
        <v>320842.8266149569</v>
      </c>
      <c r="F56" s="78">
        <f>IFERROR((($C56*s_DL)/up_ind!E56),0)</f>
        <v>65371.143957818531</v>
      </c>
      <c r="G56" s="78">
        <f>IFERROR((($C56*s_DL)/up_ind!F56),0)</f>
        <v>0.97663556649015015</v>
      </c>
      <c r="H56" s="78">
        <f>IFERROR((($C56*s_DL)/up_ind!G56),0)</f>
        <v>884881.3357757082</v>
      </c>
      <c r="I56" s="78">
        <f>IFERROR((($C56*s_DL)/up_ind!H56),0)</f>
        <v>1140353.0184328468</v>
      </c>
      <c r="J56" s="78">
        <f>IFERROR((($C56*s_DL)/up_ind!I56),0)</f>
        <v>1.2202916301882494</v>
      </c>
      <c r="K56" s="78">
        <f>IFERROR((($C56*s_DL)/up_ind!J56),0)</f>
        <v>1.2202916301882494</v>
      </c>
      <c r="L56" s="78">
        <f>IFERROR((($C56*s_DL)/up_ind!K56),0)</f>
        <v>1.2202916301882494</v>
      </c>
      <c r="M56" s="78">
        <f>IFERROR((($C56*s_DL)/up_ind!L56),0)</f>
        <v>1.2202916301882494</v>
      </c>
      <c r="N56" s="78">
        <f>IFERROR((($C56*s_DL)/up_ind!M56),0)</f>
        <v>1.2202916301882494</v>
      </c>
      <c r="O56" s="78">
        <f>IFERROR((($C56*s_DL)/up_ind!N56),0)</f>
        <v>1.1713163689707331</v>
      </c>
      <c r="P56" s="78">
        <f>IFERROR((($C56*s_DL)/up_ind!O56),0)</f>
        <v>1.1755167245027129</v>
      </c>
      <c r="Q56" s="78">
        <f>IFERROR((($C56*s_DL)/up_ind!P56),0)</f>
        <v>1.1687509956230271</v>
      </c>
      <c r="R56" s="78">
        <f>IFERROR((($C56*s_DL)/up_ind!Q56),0)</f>
        <v>1.1856971715363642</v>
      </c>
      <c r="S56" s="78">
        <f>IFERROR((($C56*s_DL)/up_ind!R56),0)</f>
        <v>1.1037963651623326</v>
      </c>
    </row>
    <row r="57" spans="1:19">
      <c r="A57" s="90" t="s">
        <v>362</v>
      </c>
      <c r="B57" s="97">
        <v>2.0999995799999999E-4</v>
      </c>
      <c r="C57" s="76">
        <v>5</v>
      </c>
      <c r="D57" s="78">
        <f>IFERROR((($C57*s_DL)/up_ind!C57),0)</f>
        <v>172.13304870189867</v>
      </c>
      <c r="E57" s="78">
        <f>IFERROR((($C57*s_DL)/up_ind!D57),0)</f>
        <v>67.391132248684016</v>
      </c>
      <c r="F57" s="78">
        <f>IFERROR((($C57*s_DL)/up_ind!E57),0)</f>
        <v>13.730820957378198</v>
      </c>
      <c r="G57" s="78">
        <f>IFERROR((($C57*s_DL)/up_ind!F57),0)</f>
        <v>2.0369178002541065E-4</v>
      </c>
      <c r="H57" s="78">
        <f>IFERROR((($C57*s_DL)/up_ind!G57),0)</f>
        <v>185.86407335105687</v>
      </c>
      <c r="I57" s="78">
        <f>IFERROR((($C57*s_DL)/up_ind!H57),0)</f>
        <v>239.52438464236269</v>
      </c>
      <c r="J57" s="78">
        <f>IFERROR((($C57*s_DL)/up_ind!I57),0)</f>
        <v>0</v>
      </c>
      <c r="K57" s="78">
        <f>IFERROR((($C57*s_DL)/up_ind!J57),0)</f>
        <v>0</v>
      </c>
      <c r="L57" s="78">
        <f>IFERROR((($C57*s_DL)/up_ind!K57),0)</f>
        <v>0</v>
      </c>
      <c r="M57" s="78">
        <f>IFERROR((($C57*s_DL)/up_ind!L57),0)</f>
        <v>0</v>
      </c>
      <c r="N57" s="78">
        <f>IFERROR((($C57*s_DL)/up_ind!M57),0)</f>
        <v>0</v>
      </c>
      <c r="O57" s="78">
        <f>IFERROR((($C57*s_DL)/up_ind!N57),0)</f>
        <v>2.4747097263435176E-4</v>
      </c>
      <c r="P57" s="78">
        <f>IFERROR((($C57*s_DL)/up_ind!O57),0)</f>
        <v>2.4803331537366071E-4</v>
      </c>
      <c r="Q57" s="78">
        <f>IFERROR((($C57*s_DL)/up_ind!P57),0)</f>
        <v>2.4869134128522105E-4</v>
      </c>
      <c r="R57" s="78">
        <f>IFERROR((($C57*s_DL)/up_ind!Q57),0)</f>
        <v>2.4627022314399318E-4</v>
      </c>
      <c r="S57" s="78">
        <f>IFERROR((($C57*s_DL)/up_ind!R57),0)</f>
        <v>2.3021304375951289E-4</v>
      </c>
    </row>
    <row r="58" spans="1:19">
      <c r="A58" s="90" t="s">
        <v>363</v>
      </c>
      <c r="B58" s="97">
        <v>1</v>
      </c>
      <c r="C58" s="76">
        <v>5</v>
      </c>
      <c r="D58" s="78">
        <f>IFERROR((($C58*s_DL)/up_ind!C58),0)</f>
        <v>819681.34823102516</v>
      </c>
      <c r="E58" s="78">
        <f>IFERROR((($C58*s_DL)/up_ind!D58),0)</f>
        <v>320910.21774720558</v>
      </c>
      <c r="F58" s="78">
        <f>IFERROR((($C58*s_DL)/up_ind!E58),0)</f>
        <v>65384.874778775898</v>
      </c>
      <c r="G58" s="78">
        <f>IFERROR((($C58*s_DL)/up_ind!F58),0)</f>
        <v>1.1110462950751352</v>
      </c>
      <c r="H58" s="78">
        <f>IFERROR((($C58*s_DL)/up_ind!G58),0)</f>
        <v>885067.33405609615</v>
      </c>
      <c r="I58" s="78">
        <f>IFERROR((($C58*s_DL)/up_ind!H58),0)</f>
        <v>1140592.6770245258</v>
      </c>
      <c r="J58" s="78">
        <f>IFERROR((($C58*s_DL)/up_ind!I58),0)</f>
        <v>1.5055936073059362</v>
      </c>
      <c r="K58" s="78">
        <f>IFERROR((($C58*s_DL)/up_ind!J58),0)</f>
        <v>1.5055936073059362</v>
      </c>
      <c r="L58" s="78">
        <f>IFERROR((($C58*s_DL)/up_ind!K58),0)</f>
        <v>1.5055936073059362</v>
      </c>
      <c r="M58" s="78">
        <f>IFERROR((($C58*s_DL)/up_ind!L58),0)</f>
        <v>1.5055936073059362</v>
      </c>
      <c r="N58" s="78">
        <f>IFERROR((($C58*s_DL)/up_ind!M58),0)</f>
        <v>1.5055936073059362</v>
      </c>
      <c r="O58" s="78">
        <f>IFERROR((($C58*s_DL)/up_ind!N58),0)</f>
        <v>1.188437703848662</v>
      </c>
      <c r="P58" s="78">
        <f>IFERROR((($C58*s_DL)/up_ind!O58),0)</f>
        <v>1.2233826122338261</v>
      </c>
      <c r="Q58" s="78">
        <f>IFERROR((($C58*s_DL)/up_ind!P58),0)</f>
        <v>1.1920739232383064</v>
      </c>
      <c r="R58" s="78">
        <f>IFERROR((($C58*s_DL)/up_ind!Q58),0)</f>
        <v>1.1859462201927948</v>
      </c>
      <c r="S58" s="78">
        <f>IFERROR((($C58*s_DL)/up_ind!R58),0)</f>
        <v>1.2557077625570776</v>
      </c>
    </row>
    <row r="59" spans="1:19">
      <c r="A59" s="90" t="s">
        <v>364</v>
      </c>
      <c r="B59" s="97">
        <v>1</v>
      </c>
      <c r="C59" s="76">
        <v>5</v>
      </c>
      <c r="D59" s="78">
        <f>IFERROR((($C59*s_DL)/up_ind!C59),0)</f>
        <v>819681.34823102516</v>
      </c>
      <c r="E59" s="78">
        <f>IFERROR((($C59*s_DL)/up_ind!D59),0)</f>
        <v>320910.21774720558</v>
      </c>
      <c r="F59" s="78">
        <f>IFERROR((($C59*s_DL)/up_ind!E59),0)</f>
        <v>65384.874778775898</v>
      </c>
      <c r="G59" s="78">
        <f>IFERROR((($C59*s_DL)/up_ind!F59),0)</f>
        <v>1.0110250957618023</v>
      </c>
      <c r="H59" s="78">
        <f>IFERROR((($C59*s_DL)/up_ind!G59),0)</f>
        <v>885067.23403489694</v>
      </c>
      <c r="I59" s="78">
        <f>IFERROR((($C59*s_DL)/up_ind!H59),0)</f>
        <v>1140592.5770033265</v>
      </c>
      <c r="J59" s="78">
        <f>IFERROR((($C59*s_DL)/up_ind!I59),0)</f>
        <v>1.3461187214611869</v>
      </c>
      <c r="K59" s="78">
        <f>IFERROR((($C59*s_DL)/up_ind!J59),0)</f>
        <v>1.3461187214611869</v>
      </c>
      <c r="L59" s="78">
        <f>IFERROR((($C59*s_DL)/up_ind!K59),0)</f>
        <v>1.3461187214611869</v>
      </c>
      <c r="M59" s="78">
        <f>IFERROR((($C59*s_DL)/up_ind!L59),0)</f>
        <v>1.3461187214611869</v>
      </c>
      <c r="N59" s="78">
        <f>IFERROR((($C59*s_DL)/up_ind!M59),0)</f>
        <v>1.3461187214611869</v>
      </c>
      <c r="O59" s="78">
        <f>IFERROR((($C59*s_DL)/up_ind!N59),0)</f>
        <v>1.0888098953817702</v>
      </c>
      <c r="P59" s="78">
        <f>IFERROR((($C59*s_DL)/up_ind!O59),0)</f>
        <v>1.1406810972846728</v>
      </c>
      <c r="Q59" s="78">
        <f>IFERROR((($C59*s_DL)/up_ind!P59),0)</f>
        <v>1.167728237791932</v>
      </c>
      <c r="R59" s="78">
        <f>IFERROR((($C59*s_DL)/up_ind!Q59),0)</f>
        <v>1.0978634646823389</v>
      </c>
      <c r="S59" s="78">
        <f>IFERROR((($C59*s_DL)/up_ind!R59),0)</f>
        <v>1.1426635114266352</v>
      </c>
    </row>
    <row r="60" spans="1:19">
      <c r="A60" s="90" t="s">
        <v>365</v>
      </c>
      <c r="B60" s="99">
        <v>1.9000000000000001E-8</v>
      </c>
      <c r="C60" s="76">
        <v>5</v>
      </c>
      <c r="D60" s="78">
        <f>IFERROR((($C60*s_DL)/up_ind!C60),0)</f>
        <v>1.557394561638948E-2</v>
      </c>
      <c r="E60" s="78">
        <f>IFERROR((($C60*s_DL)/up_ind!D60),0)</f>
        <v>6.0972941371969062E-3</v>
      </c>
      <c r="F60" s="78">
        <f>IFERROR((($C60*s_DL)/up_ind!E60),0)</f>
        <v>1.2423126207967423E-3</v>
      </c>
      <c r="G60" s="78">
        <f>IFERROR((($C60*s_DL)/up_ind!F60),0)</f>
        <v>1.9037744184937748E-8</v>
      </c>
      <c r="H60" s="78">
        <f>IFERROR((($C60*s_DL)/up_ind!G60),0)</f>
        <v>1.6816277274930406E-2</v>
      </c>
      <c r="I60" s="78">
        <f>IFERROR((($C60*s_DL)/up_ind!H60),0)</f>
        <v>2.1671258791330569E-2</v>
      </c>
      <c r="J60" s="78">
        <f>IFERROR((($C60*s_DL)/up_ind!I60),0)</f>
        <v>0</v>
      </c>
      <c r="K60" s="78">
        <f>IFERROR((($C60*s_DL)/up_ind!J60),0)</f>
        <v>0</v>
      </c>
      <c r="L60" s="78">
        <f>IFERROR((($C60*s_DL)/up_ind!K60),0)</f>
        <v>0</v>
      </c>
      <c r="M60" s="78">
        <f>IFERROR((($C60*s_DL)/up_ind!L60),0)</f>
        <v>0</v>
      </c>
      <c r="N60" s="78">
        <f>IFERROR((($C60*s_DL)/up_ind!M60),0)</f>
        <v>0</v>
      </c>
      <c r="O60" s="78">
        <f>IFERROR((($C60*s_DL)/up_ind!N60),0)</f>
        <v>2.1323738902107541E-8</v>
      </c>
      <c r="P60" s="78">
        <f>IFERROR((($C60*s_DL)/up_ind!O60),0)</f>
        <v>2.2010587339958803E-8</v>
      </c>
      <c r="Q60" s="78">
        <f>IFERROR((($C60*s_DL)/up_ind!P60),0)</f>
        <v>2.2151501652002829E-8</v>
      </c>
      <c r="R60" s="78">
        <f>IFERROR((($C60*s_DL)/up_ind!Q60),0)</f>
        <v>2.1092250678313819E-8</v>
      </c>
      <c r="S60" s="78">
        <f>IFERROR((($C60*s_DL)/up_ind!R60),0)</f>
        <v>2.1516513992772503E-8</v>
      </c>
    </row>
    <row r="61" spans="1:19">
      <c r="A61" s="90" t="s">
        <v>366</v>
      </c>
      <c r="B61" s="97">
        <v>1</v>
      </c>
      <c r="C61" s="76">
        <v>5</v>
      </c>
      <c r="D61" s="78">
        <f>IFERROR((($C61*s_DL)/up_ind!C61),0)</f>
        <v>819681.34823102516</v>
      </c>
      <c r="E61" s="78">
        <f>IFERROR((($C61*s_DL)/up_ind!D61),0)</f>
        <v>320910.21774720558</v>
      </c>
      <c r="F61" s="78">
        <f>IFERROR((($C61*s_DL)/up_ind!E61),0)</f>
        <v>65384.874778775898</v>
      </c>
      <c r="G61" s="78">
        <f>IFERROR((($C61*s_DL)/up_ind!F61),0)</f>
        <v>0.97922724311706866</v>
      </c>
      <c r="H61" s="78">
        <f>IFERROR((($C61*s_DL)/up_ind!G61),0)</f>
        <v>885067.20223704411</v>
      </c>
      <c r="I61" s="78">
        <f>IFERROR((($C61*s_DL)/up_ind!H61),0)</f>
        <v>1140592.5452054739</v>
      </c>
      <c r="J61" s="78">
        <f>IFERROR((($C61*s_DL)/up_ind!I61),0)</f>
        <v>1.2205479452054795</v>
      </c>
      <c r="K61" s="78">
        <f>IFERROR((($C61*s_DL)/up_ind!J61),0)</f>
        <v>1.2205479452054795</v>
      </c>
      <c r="L61" s="78">
        <f>IFERROR((($C61*s_DL)/up_ind!K61),0)</f>
        <v>1.2205479452054795</v>
      </c>
      <c r="M61" s="78">
        <f>IFERROR((($C61*s_DL)/up_ind!L61),0)</f>
        <v>1.2205479452054795</v>
      </c>
      <c r="N61" s="78">
        <f>IFERROR((($C61*s_DL)/up_ind!M61),0)</f>
        <v>1.2205479452054795</v>
      </c>
      <c r="O61" s="78">
        <f>IFERROR((($C61*s_DL)/up_ind!N61),0)</f>
        <v>1.1754973548166474</v>
      </c>
      <c r="P61" s="78">
        <f>IFERROR((($C61*s_DL)/up_ind!O61),0)</f>
        <v>1.1757688068505261</v>
      </c>
      <c r="Q61" s="78">
        <f>IFERROR((($C61*s_DL)/up_ind!P61),0)</f>
        <v>1.1679727223784167</v>
      </c>
      <c r="R61" s="78">
        <f>IFERROR((($C61*s_DL)/up_ind!Q61),0)</f>
        <v>1.1862219575143929</v>
      </c>
      <c r="S61" s="78">
        <f>IFERROR((($C61*s_DL)/up_ind!R61),0)</f>
        <v>1.1067254856435262</v>
      </c>
    </row>
    <row r="62" spans="1:19">
      <c r="A62" s="90" t="s">
        <v>367</v>
      </c>
      <c r="B62" s="97">
        <v>1.339E-6</v>
      </c>
      <c r="C62" s="76">
        <v>5</v>
      </c>
      <c r="D62" s="78">
        <f>IFERROR((($C62*s_DL)/up_ind!C62),0)</f>
        <v>1.0975533252813428</v>
      </c>
      <c r="E62" s="78">
        <f>IFERROR((($C62*s_DL)/up_ind!D62),0)</f>
        <v>0.42969878156350827</v>
      </c>
      <c r="F62" s="78">
        <f>IFERROR((($C62*s_DL)/up_ind!E62),0)</f>
        <v>8.7550347328780934E-2</v>
      </c>
      <c r="G62" s="78">
        <f>IFERROR((($C62*s_DL)/up_ind!F62),0)</f>
        <v>1.4014480332154256E-6</v>
      </c>
      <c r="H62" s="78">
        <f>IFERROR((($C62*s_DL)/up_ind!G62),0)</f>
        <v>1.185105074058157</v>
      </c>
      <c r="I62" s="78">
        <f>IFERROR((($C62*s_DL)/up_ind!H62),0)</f>
        <v>1.5272535082928842</v>
      </c>
      <c r="J62" s="78">
        <f>IFERROR((($C62*s_DL)/up_ind!I62),0)</f>
        <v>1.8293552511415528E-6</v>
      </c>
      <c r="K62" s="78">
        <f>IFERROR((($C62*s_DL)/up_ind!J62),0)</f>
        <v>1.8293552511415528E-6</v>
      </c>
      <c r="L62" s="78">
        <f>IFERROR((($C62*s_DL)/up_ind!K62),0)</f>
        <v>1.8293552511415528E-6</v>
      </c>
      <c r="M62" s="78">
        <f>IFERROR((($C62*s_DL)/up_ind!L62),0)</f>
        <v>1.8293552511415528E-6</v>
      </c>
      <c r="N62" s="78">
        <f>IFERROR((($C62*s_DL)/up_ind!M62),0)</f>
        <v>1.8293552511415528E-6</v>
      </c>
      <c r="O62" s="78">
        <f>IFERROR((($C62*s_DL)/up_ind!N62),0)</f>
        <v>1.6270373267989284E-6</v>
      </c>
      <c r="P62" s="78">
        <f>IFERROR((($C62*s_DL)/up_ind!O62),0)</f>
        <v>1.5358875570776245E-6</v>
      </c>
      <c r="Q62" s="78">
        <f>IFERROR((($C62*s_DL)/up_ind!P62),0)</f>
        <v>1.5183144729005359E-6</v>
      </c>
      <c r="R62" s="78">
        <f>IFERROR((($C62*s_DL)/up_ind!Q62),0)</f>
        <v>1.5305700935997205E-6</v>
      </c>
      <c r="S62" s="78">
        <f>IFERROR((($C62*s_DL)/up_ind!R62),0)</f>
        <v>1.583920653828336E-6</v>
      </c>
    </row>
    <row r="63" spans="1:19">
      <c r="A63" s="87" t="s">
        <v>32</v>
      </c>
      <c r="B63" s="87" t="s">
        <v>8</v>
      </c>
      <c r="C63" s="101">
        <v>5</v>
      </c>
      <c r="D63" s="102">
        <f>SUM(D64:D76)</f>
        <v>6557451.898975472</v>
      </c>
      <c r="E63" s="102">
        <f t="shared" ref="E63:S63" si="3">SUM(E64:E76)</f>
        <v>2567282.1777737201</v>
      </c>
      <c r="F63" s="102">
        <f t="shared" si="3"/>
        <v>523079.08702286717</v>
      </c>
      <c r="G63" s="102">
        <f t="shared" si="3"/>
        <v>8.0210497864240509</v>
      </c>
      <c r="H63" s="102">
        <f t="shared" si="3"/>
        <v>7080539.0070481263</v>
      </c>
      <c r="I63" s="102">
        <f t="shared" si="3"/>
        <v>9124742.0977989789</v>
      </c>
      <c r="J63" s="102">
        <f t="shared" si="3"/>
        <v>10.2551505025572</v>
      </c>
      <c r="K63" s="102">
        <f t="shared" si="3"/>
        <v>10.2551505025572</v>
      </c>
      <c r="L63" s="102">
        <f t="shared" si="3"/>
        <v>10.2551505025572</v>
      </c>
      <c r="M63" s="102">
        <f t="shared" si="3"/>
        <v>10.2551505025572</v>
      </c>
      <c r="N63" s="102">
        <f t="shared" si="3"/>
        <v>10.2551505025572</v>
      </c>
      <c r="O63" s="102">
        <f t="shared" si="3"/>
        <v>9.2828729750061889</v>
      </c>
      <c r="P63" s="102">
        <f t="shared" si="3"/>
        <v>9.3612732389885007</v>
      </c>
      <c r="Q63" s="102">
        <f t="shared" si="3"/>
        <v>9.3506158985826016</v>
      </c>
      <c r="R63" s="102">
        <f t="shared" si="3"/>
        <v>9.2223355094950055</v>
      </c>
      <c r="S63" s="102">
        <f t="shared" si="3"/>
        <v>9.0654138583742245</v>
      </c>
    </row>
    <row r="64" spans="1:19">
      <c r="A64" s="90" t="s">
        <v>355</v>
      </c>
      <c r="B64" s="97">
        <v>1</v>
      </c>
      <c r="C64" s="76">
        <v>5</v>
      </c>
      <c r="D64" s="78">
        <f>IFERROR((($C64*s_DL)/up_ind!C64),0)</f>
        <v>819681.34823102516</v>
      </c>
      <c r="E64" s="78">
        <f>IFERROR((($C64*s_DL)/up_ind!D64),0)</f>
        <v>320910.21774720558</v>
      </c>
      <c r="F64" s="78">
        <f>IFERROR((($C64*s_DL)/up_ind!E64),0)</f>
        <v>65384.874778775898</v>
      </c>
      <c r="G64" s="78">
        <f>IFERROR((($C64*s_DL)/up_ind!F64),0)</f>
        <v>0.97915146326541103</v>
      </c>
      <c r="H64" s="78">
        <f>IFERROR((($C64*s_DL)/up_ind!G64),0)</f>
        <v>885067.20216126426</v>
      </c>
      <c r="I64" s="78">
        <f>IFERROR((($C64*s_DL)/up_ind!H64),0)</f>
        <v>1140592.545129694</v>
      </c>
      <c r="J64" s="78">
        <f>IFERROR((($C64*s_DL)/up_ind!I64),0)</f>
        <v>1.2544520547945208</v>
      </c>
      <c r="K64" s="78">
        <f>IFERROR((($C64*s_DL)/up_ind!J64),0)</f>
        <v>1.2544520547945208</v>
      </c>
      <c r="L64" s="78">
        <f>IFERROR((($C64*s_DL)/up_ind!K64),0)</f>
        <v>1.2544520547945208</v>
      </c>
      <c r="M64" s="78">
        <f>IFERROR((($C64*s_DL)/up_ind!L64),0)</f>
        <v>1.2544520547945208</v>
      </c>
      <c r="N64" s="78">
        <f>IFERROR((($C64*s_DL)/up_ind!M64),0)</f>
        <v>1.2544520547945208</v>
      </c>
      <c r="O64" s="78">
        <f>IFERROR((($C64*s_DL)/up_ind!N64),0)</f>
        <v>1.184360730593607</v>
      </c>
      <c r="P64" s="78">
        <f>IFERROR((($C64*s_DL)/up_ind!O64),0)</f>
        <v>1.1797254457144524</v>
      </c>
      <c r="Q64" s="78">
        <f>IFERROR((($C64*s_DL)/up_ind!P64),0)</f>
        <v>1.1702407420688994</v>
      </c>
      <c r="R64" s="78">
        <f>IFERROR((($C64*s_DL)/up_ind!Q64),0)</f>
        <v>1.1550142155595762</v>
      </c>
      <c r="S64" s="78">
        <f>IFERROR((($C64*s_DL)/up_ind!R64),0)</f>
        <v>1.1066398390342054</v>
      </c>
    </row>
    <row r="65" spans="1:19">
      <c r="A65" s="90" t="s">
        <v>356</v>
      </c>
      <c r="B65" s="97">
        <v>1</v>
      </c>
      <c r="C65" s="76">
        <v>5</v>
      </c>
      <c r="D65" s="78">
        <f>IFERROR((($C65*s_DL)/up_ind!C65),0)</f>
        <v>819681.34823102516</v>
      </c>
      <c r="E65" s="78">
        <f>IFERROR((($C65*s_DL)/up_ind!D65),0)</f>
        <v>320910.21774720558</v>
      </c>
      <c r="F65" s="78">
        <f>IFERROR((($C65*s_DL)/up_ind!E65),0)</f>
        <v>65384.874778775898</v>
      </c>
      <c r="G65" s="78">
        <f>IFERROR((($C65*s_DL)/up_ind!F65),0)</f>
        <v>0.99994166556762187</v>
      </c>
      <c r="H65" s="78">
        <f>IFERROR((($C65*s_DL)/up_ind!G65),0)</f>
        <v>885067.22295146668</v>
      </c>
      <c r="I65" s="78">
        <f>IFERROR((($C65*s_DL)/up_ind!H65),0)</f>
        <v>1140592.5659198964</v>
      </c>
      <c r="J65" s="78">
        <f>IFERROR((($C65*s_DL)/up_ind!I65),0)</f>
        <v>1.2180365296803655</v>
      </c>
      <c r="K65" s="78">
        <f>IFERROR((($C65*s_DL)/up_ind!J65),0)</f>
        <v>1.2180365296803655</v>
      </c>
      <c r="L65" s="78">
        <f>IFERROR((($C65*s_DL)/up_ind!K65),0)</f>
        <v>1.2180365296803655</v>
      </c>
      <c r="M65" s="78">
        <f>IFERROR((($C65*s_DL)/up_ind!L65),0)</f>
        <v>1.2180365296803655</v>
      </c>
      <c r="N65" s="78">
        <f>IFERROR((($C65*s_DL)/up_ind!M65),0)</f>
        <v>1.2180365296803655</v>
      </c>
      <c r="O65" s="78">
        <f>IFERROR((($C65*s_DL)/up_ind!N65),0)</f>
        <v>1.1301369863013699</v>
      </c>
      <c r="P65" s="78">
        <f>IFERROR((($C65*s_DL)/up_ind!O65),0)</f>
        <v>1.1301369863013699</v>
      </c>
      <c r="Q65" s="78">
        <f>IFERROR((($C65*s_DL)/up_ind!P65),0)</f>
        <v>1.1301369863013699</v>
      </c>
      <c r="R65" s="78">
        <f>IFERROR((($C65*s_DL)/up_ind!Q65),0)</f>
        <v>1.1301369863013699</v>
      </c>
      <c r="S65" s="78">
        <f>IFERROR((($C65*s_DL)/up_ind!R65),0)</f>
        <v>1.1301369863013699</v>
      </c>
    </row>
    <row r="66" spans="1:19">
      <c r="A66" s="90" t="s">
        <v>357</v>
      </c>
      <c r="B66" s="98">
        <v>0.99980000000000002</v>
      </c>
      <c r="C66" s="76">
        <v>5</v>
      </c>
      <c r="D66" s="78">
        <f>IFERROR((($C66*s_DL)/up_ind!C66),0)</f>
        <v>819517.411961379</v>
      </c>
      <c r="E66" s="78">
        <f>IFERROR((($C66*s_DL)/up_ind!D66),0)</f>
        <v>320846.03570365615</v>
      </c>
      <c r="F66" s="78">
        <f>IFERROR((($C66*s_DL)/up_ind!E66),0)</f>
        <v>65371.797803820147</v>
      </c>
      <c r="G66" s="78">
        <f>IFERROR((($C66*s_DL)/up_ind!F66),0)</f>
        <v>1.0016138526600411</v>
      </c>
      <c r="H66" s="78">
        <f>IFERROR((($C66*s_DL)/up_ind!G66),0)</f>
        <v>884890.21137905191</v>
      </c>
      <c r="I66" s="78">
        <f>IFERROR((($C66*s_DL)/up_ind!H66),0)</f>
        <v>1140364.4492788881</v>
      </c>
      <c r="J66" s="78">
        <f>IFERROR((($C66*s_DL)/up_ind!I66),0)</f>
        <v>1.30316397260274</v>
      </c>
      <c r="K66" s="78">
        <f>IFERROR((($C66*s_DL)/up_ind!J66),0)</f>
        <v>1.30316397260274</v>
      </c>
      <c r="L66" s="78">
        <f>IFERROR((($C66*s_DL)/up_ind!K66),0)</f>
        <v>1.30316397260274</v>
      </c>
      <c r="M66" s="78">
        <f>IFERROR((($C66*s_DL)/up_ind!L66),0)</f>
        <v>1.30316397260274</v>
      </c>
      <c r="N66" s="78">
        <f>IFERROR((($C66*s_DL)/up_ind!M66),0)</f>
        <v>1.30316397260274</v>
      </c>
      <c r="O66" s="78">
        <f>IFERROR((($C66*s_DL)/up_ind!N66),0)</f>
        <v>1.1605061202563223</v>
      </c>
      <c r="P66" s="78">
        <f>IFERROR((($C66*s_DL)/up_ind!O66),0)</f>
        <v>1.1620272910693423</v>
      </c>
      <c r="Q66" s="78">
        <f>IFERROR((($C66*s_DL)/up_ind!P66),0)</f>
        <v>1.1671823273401827</v>
      </c>
      <c r="R66" s="78">
        <f>IFERROR((($C66*s_DL)/up_ind!Q66),0)</f>
        <v>1.1037556126331816</v>
      </c>
      <c r="S66" s="78">
        <f>IFERROR((($C66*s_DL)/up_ind!R66),0)</f>
        <v>1.1320268970293983</v>
      </c>
    </row>
    <row r="67" spans="1:19">
      <c r="A67" s="90" t="s">
        <v>358</v>
      </c>
      <c r="B67" s="97">
        <v>2.0000000000000001E-4</v>
      </c>
      <c r="C67" s="76">
        <v>5</v>
      </c>
      <c r="D67" s="78">
        <f>IFERROR((($C67*s_DL)/up_ind!C67),0)</f>
        <v>163.93626964620506</v>
      </c>
      <c r="E67" s="78">
        <f>IFERROR((($C67*s_DL)/up_ind!D67),0)</f>
        <v>64.182043549441119</v>
      </c>
      <c r="F67" s="78">
        <f>IFERROR((($C67*s_DL)/up_ind!E67),0)</f>
        <v>13.076974955755182</v>
      </c>
      <c r="G67" s="78">
        <f>IFERROR((($C67*s_DL)/up_ind!F67),0)</f>
        <v>1.9998833311352438E-4</v>
      </c>
      <c r="H67" s="78">
        <f>IFERROR((($C67*s_DL)/up_ind!G67),0)</f>
        <v>177.01344459029337</v>
      </c>
      <c r="I67" s="78">
        <f>IFERROR((($C67*s_DL)/up_ind!H67),0)</f>
        <v>228.11851318397927</v>
      </c>
      <c r="J67" s="78">
        <f>IFERROR((($C67*s_DL)/up_ind!I67),0)</f>
        <v>3.0036529680365303E-4</v>
      </c>
      <c r="K67" s="78">
        <f>IFERROR((($C67*s_DL)/up_ind!J67),0)</f>
        <v>3.0036529680365303E-4</v>
      </c>
      <c r="L67" s="78">
        <f>IFERROR((($C67*s_DL)/up_ind!K67),0)</f>
        <v>3.0036529680365303E-4</v>
      </c>
      <c r="M67" s="78">
        <f>IFERROR((($C67*s_DL)/up_ind!L67),0)</f>
        <v>3.0036529680365303E-4</v>
      </c>
      <c r="N67" s="78">
        <f>IFERROR((($C67*s_DL)/up_ind!M67),0)</f>
        <v>3.0036529680365303E-4</v>
      </c>
      <c r="O67" s="78">
        <f>IFERROR((($C67*s_DL)/up_ind!N67),0)</f>
        <v>2.26027397260274E-4</v>
      </c>
      <c r="P67" s="78">
        <f>IFERROR((($C67*s_DL)/up_ind!O67),0)</f>
        <v>2.26027397260274E-4</v>
      </c>
      <c r="Q67" s="78">
        <f>IFERROR((($C67*s_DL)/up_ind!P67),0)</f>
        <v>2.26027397260274E-4</v>
      </c>
      <c r="R67" s="78">
        <f>IFERROR((($C67*s_DL)/up_ind!Q67),0)</f>
        <v>2.26027397260274E-4</v>
      </c>
      <c r="S67" s="78">
        <f>IFERROR((($C67*s_DL)/up_ind!R67),0)</f>
        <v>2.26027397260274E-4</v>
      </c>
    </row>
    <row r="68" spans="1:19">
      <c r="A68" s="90" t="s">
        <v>359</v>
      </c>
      <c r="B68" s="97">
        <v>0.99999979999999999</v>
      </c>
      <c r="C68" s="76">
        <v>5</v>
      </c>
      <c r="D68" s="78">
        <f>IFERROR((($C68*s_DL)/up_ind!C68),0)</f>
        <v>819681.18429475557</v>
      </c>
      <c r="E68" s="78">
        <f>IFERROR((($C68*s_DL)/up_ind!D68),0)</f>
        <v>320910.15356516204</v>
      </c>
      <c r="F68" s="78">
        <f>IFERROR((($C68*s_DL)/up_ind!E68),0)</f>
        <v>65384.861701800946</v>
      </c>
      <c r="G68" s="78">
        <f>IFERROR((($C68*s_DL)/up_ind!F68),0)</f>
        <v>0.96200330699362435</v>
      </c>
      <c r="H68" s="78">
        <f>IFERROR((($C68*s_DL)/up_ind!G68),0)</f>
        <v>885067.00799986359</v>
      </c>
      <c r="I68" s="78">
        <f>IFERROR((($C68*s_DL)/up_ind!H68),0)</f>
        <v>1140592.2998632246</v>
      </c>
      <c r="J68" s="78">
        <f>IFERROR((($C68*s_DL)/up_ind!I68),0)</f>
        <v>1.1866435982876713</v>
      </c>
      <c r="K68" s="78">
        <f>IFERROR((($C68*s_DL)/up_ind!J68),0)</f>
        <v>1.1866435982876713</v>
      </c>
      <c r="L68" s="78">
        <f>IFERROR((($C68*s_DL)/up_ind!K68),0)</f>
        <v>1.1866435982876713</v>
      </c>
      <c r="M68" s="78">
        <f>IFERROR((($C68*s_DL)/up_ind!L68),0)</f>
        <v>1.1866435982876713</v>
      </c>
      <c r="N68" s="78">
        <f>IFERROR((($C68*s_DL)/up_ind!M68),0)</f>
        <v>1.1866435982876713</v>
      </c>
      <c r="O68" s="78">
        <f>IFERROR((($C68*s_DL)/up_ind!N68),0)</f>
        <v>1.1833324387114603</v>
      </c>
      <c r="P68" s="78">
        <f>IFERROR((($C68*s_DL)/up_ind!O68),0)</f>
        <v>1.1735584218836677</v>
      </c>
      <c r="Q68" s="78">
        <f>IFERROR((($C68*s_DL)/up_ind!P68),0)</f>
        <v>1.1860534738023365</v>
      </c>
      <c r="R68" s="78">
        <f>IFERROR((($C68*s_DL)/up_ind!Q68),0)</f>
        <v>1.1772257919520548</v>
      </c>
      <c r="S68" s="78">
        <f>IFERROR((($C68*s_DL)/up_ind!R68),0)</f>
        <v>1.0872589428110031</v>
      </c>
    </row>
    <row r="69" spans="1:19">
      <c r="A69" s="90" t="s">
        <v>360</v>
      </c>
      <c r="B69" s="97">
        <v>1.9999999999999999E-7</v>
      </c>
      <c r="C69" s="76">
        <v>5</v>
      </c>
      <c r="D69" s="78">
        <f>IFERROR((($C69*s_DL)/up_ind!C69),0)</f>
        <v>0.16393626964620503</v>
      </c>
      <c r="E69" s="78">
        <f>IFERROR((($C69*s_DL)/up_ind!D69),0)</f>
        <v>6.4182043549441112E-2</v>
      </c>
      <c r="F69" s="78">
        <f>IFERROR((($C69*s_DL)/up_ind!E69),0)</f>
        <v>1.307697495575518E-2</v>
      </c>
      <c r="G69" s="78">
        <f>IFERROR((($C69*s_DL)/up_ind!F69),0)</f>
        <v>1.9689428013989744E-7</v>
      </c>
      <c r="H69" s="78">
        <f>IFERROR((($C69*s_DL)/up_ind!G69),0)</f>
        <v>0.17701344149624035</v>
      </c>
      <c r="I69" s="78">
        <f>IFERROR((($C69*s_DL)/up_ind!H69),0)</f>
        <v>0.22811851008992629</v>
      </c>
      <c r="J69" s="78">
        <f>IFERROR((($C69*s_DL)/up_ind!I69),0)</f>
        <v>2.4837899543378999E-7</v>
      </c>
      <c r="K69" s="78">
        <f>IFERROR((($C69*s_DL)/up_ind!J69),0)</f>
        <v>2.4837899543378999E-7</v>
      </c>
      <c r="L69" s="78">
        <f>IFERROR((($C69*s_DL)/up_ind!K69),0)</f>
        <v>2.4837899543378999E-7</v>
      </c>
      <c r="M69" s="78">
        <f>IFERROR((($C69*s_DL)/up_ind!L69),0)</f>
        <v>2.4837899543378999E-7</v>
      </c>
      <c r="N69" s="78">
        <f>IFERROR((($C69*s_DL)/up_ind!M69),0)</f>
        <v>2.4837899543378999E-7</v>
      </c>
      <c r="O69" s="78">
        <f>IFERROR((($C69*s_DL)/up_ind!N69),0)</f>
        <v>2.2939465829953309E-7</v>
      </c>
      <c r="P69" s="78">
        <f>IFERROR((($C69*s_DL)/up_ind!O69),0)</f>
        <v>2.3453715234537146E-7</v>
      </c>
      <c r="Q69" s="78">
        <f>IFERROR((($C69*s_DL)/up_ind!P69),0)</f>
        <v>2.3083361025981865E-7</v>
      </c>
      <c r="R69" s="78">
        <f>IFERROR((($C69*s_DL)/up_ind!Q69),0)</f>
        <v>2.3984018264840169E-7</v>
      </c>
      <c r="S69" s="78">
        <f>IFERROR((($C69*s_DL)/up_ind!R69),0)</f>
        <v>2.2253048956707712E-7</v>
      </c>
    </row>
    <row r="70" spans="1:19">
      <c r="A70" s="90" t="s">
        <v>361</v>
      </c>
      <c r="B70" s="97">
        <v>0.99979000004200003</v>
      </c>
      <c r="C70" s="76">
        <v>5</v>
      </c>
      <c r="D70" s="78">
        <f>IFERROR((($C70*s_DL)/up_ind!C70),0)</f>
        <v>819509.21518232336</v>
      </c>
      <c r="E70" s="78">
        <f>IFERROR((($C70*s_DL)/up_ind!D70),0)</f>
        <v>320842.8266149569</v>
      </c>
      <c r="F70" s="78">
        <f>IFERROR((($C70*s_DL)/up_ind!E70),0)</f>
        <v>65371.143957818531</v>
      </c>
      <c r="G70" s="78">
        <f>IFERROR((($C70*s_DL)/up_ind!F70),0)</f>
        <v>0.97663556649015015</v>
      </c>
      <c r="H70" s="78">
        <f>IFERROR((($C70*s_DL)/up_ind!G70),0)</f>
        <v>884881.3357757082</v>
      </c>
      <c r="I70" s="78">
        <f>IFERROR((($C70*s_DL)/up_ind!H70),0)</f>
        <v>1140353.0184328468</v>
      </c>
      <c r="J70" s="78">
        <f>IFERROR((($C70*s_DL)/up_ind!I70),0)</f>
        <v>1.2202916301882494</v>
      </c>
      <c r="K70" s="78">
        <f>IFERROR((($C70*s_DL)/up_ind!J70),0)</f>
        <v>1.2202916301882494</v>
      </c>
      <c r="L70" s="78">
        <f>IFERROR((($C70*s_DL)/up_ind!K70),0)</f>
        <v>1.2202916301882494</v>
      </c>
      <c r="M70" s="78">
        <f>IFERROR((($C70*s_DL)/up_ind!L70),0)</f>
        <v>1.2202916301882494</v>
      </c>
      <c r="N70" s="78">
        <f>IFERROR((($C70*s_DL)/up_ind!M70),0)</f>
        <v>1.2202916301882494</v>
      </c>
      <c r="O70" s="78">
        <f>IFERROR((($C70*s_DL)/up_ind!N70),0)</f>
        <v>1.1713163689707331</v>
      </c>
      <c r="P70" s="78">
        <f>IFERROR((($C70*s_DL)/up_ind!O70),0)</f>
        <v>1.1755167245027129</v>
      </c>
      <c r="Q70" s="78">
        <f>IFERROR((($C70*s_DL)/up_ind!P70),0)</f>
        <v>1.1687509956230271</v>
      </c>
      <c r="R70" s="78">
        <f>IFERROR((($C70*s_DL)/up_ind!Q70),0)</f>
        <v>1.1856971715363642</v>
      </c>
      <c r="S70" s="78">
        <f>IFERROR((($C70*s_DL)/up_ind!R70),0)</f>
        <v>1.1037963651623326</v>
      </c>
    </row>
    <row r="71" spans="1:19">
      <c r="A71" s="90" t="s">
        <v>362</v>
      </c>
      <c r="B71" s="97">
        <v>2.0999995799999999E-4</v>
      </c>
      <c r="C71" s="76">
        <v>5</v>
      </c>
      <c r="D71" s="78">
        <f>IFERROR((($C71*s_DL)/up_ind!C71),0)</f>
        <v>172.13304870189867</v>
      </c>
      <c r="E71" s="78">
        <f>IFERROR((($C71*s_DL)/up_ind!D71),0)</f>
        <v>67.391132248684016</v>
      </c>
      <c r="F71" s="78">
        <f>IFERROR((($C71*s_DL)/up_ind!E71),0)</f>
        <v>13.730820957378198</v>
      </c>
      <c r="G71" s="78">
        <f>IFERROR((($C71*s_DL)/up_ind!F71),0)</f>
        <v>2.0369178002541065E-4</v>
      </c>
      <c r="H71" s="78">
        <f>IFERROR((($C71*s_DL)/up_ind!G71),0)</f>
        <v>185.86407335105687</v>
      </c>
      <c r="I71" s="78">
        <f>IFERROR((($C71*s_DL)/up_ind!H71),0)</f>
        <v>239.52438464236269</v>
      </c>
      <c r="J71" s="78">
        <f>IFERROR((($C71*s_DL)/up_ind!I71),0)</f>
        <v>0</v>
      </c>
      <c r="K71" s="78">
        <f>IFERROR((($C71*s_DL)/up_ind!J71),0)</f>
        <v>0</v>
      </c>
      <c r="L71" s="78">
        <f>IFERROR((($C71*s_DL)/up_ind!K71),0)</f>
        <v>0</v>
      </c>
      <c r="M71" s="78">
        <f>IFERROR((($C71*s_DL)/up_ind!L71),0)</f>
        <v>0</v>
      </c>
      <c r="N71" s="78">
        <f>IFERROR((($C71*s_DL)/up_ind!M71),0)</f>
        <v>0</v>
      </c>
      <c r="O71" s="78">
        <f>IFERROR((($C71*s_DL)/up_ind!N71),0)</f>
        <v>2.4747097263435176E-4</v>
      </c>
      <c r="P71" s="78">
        <f>IFERROR((($C71*s_DL)/up_ind!O71),0)</f>
        <v>2.4803331537366071E-4</v>
      </c>
      <c r="Q71" s="78">
        <f>IFERROR((($C71*s_DL)/up_ind!P71),0)</f>
        <v>2.4869134128522105E-4</v>
      </c>
      <c r="R71" s="78">
        <f>IFERROR((($C71*s_DL)/up_ind!Q71),0)</f>
        <v>2.4627022314399318E-4</v>
      </c>
      <c r="S71" s="78">
        <f>IFERROR((($C71*s_DL)/up_ind!R71),0)</f>
        <v>2.3021304375951289E-4</v>
      </c>
    </row>
    <row r="72" spans="1:19">
      <c r="A72" s="90" t="s">
        <v>363</v>
      </c>
      <c r="B72" s="97">
        <v>1</v>
      </c>
      <c r="C72" s="76">
        <v>5</v>
      </c>
      <c r="D72" s="78">
        <f>IFERROR((($C72*s_DL)/up_ind!C72),0)</f>
        <v>819681.34823102516</v>
      </c>
      <c r="E72" s="78">
        <f>IFERROR((($C72*s_DL)/up_ind!D72),0)</f>
        <v>320910.21774720558</v>
      </c>
      <c r="F72" s="78">
        <f>IFERROR((($C72*s_DL)/up_ind!E72),0)</f>
        <v>65384.874778775898</v>
      </c>
      <c r="G72" s="78">
        <f>IFERROR((($C72*s_DL)/up_ind!F72),0)</f>
        <v>1.1110462950751352</v>
      </c>
      <c r="H72" s="78">
        <f>IFERROR((($C72*s_DL)/up_ind!G72),0)</f>
        <v>885067.33405609615</v>
      </c>
      <c r="I72" s="78">
        <f>IFERROR((($C72*s_DL)/up_ind!H72),0)</f>
        <v>1140592.6770245258</v>
      </c>
      <c r="J72" s="78">
        <f>IFERROR((($C72*s_DL)/up_ind!I72),0)</f>
        <v>1.5055936073059362</v>
      </c>
      <c r="K72" s="78">
        <f>IFERROR((($C72*s_DL)/up_ind!J72),0)</f>
        <v>1.5055936073059362</v>
      </c>
      <c r="L72" s="78">
        <f>IFERROR((($C72*s_DL)/up_ind!K72),0)</f>
        <v>1.5055936073059362</v>
      </c>
      <c r="M72" s="78">
        <f>IFERROR((($C72*s_DL)/up_ind!L72),0)</f>
        <v>1.5055936073059362</v>
      </c>
      <c r="N72" s="78">
        <f>IFERROR((($C72*s_DL)/up_ind!M72),0)</f>
        <v>1.5055936073059362</v>
      </c>
      <c r="O72" s="78">
        <f>IFERROR((($C72*s_DL)/up_ind!N72),0)</f>
        <v>1.188437703848662</v>
      </c>
      <c r="P72" s="78">
        <f>IFERROR((($C72*s_DL)/up_ind!O72),0)</f>
        <v>1.2233826122338261</v>
      </c>
      <c r="Q72" s="78">
        <f>IFERROR((($C72*s_DL)/up_ind!P72),0)</f>
        <v>1.1920739232383064</v>
      </c>
      <c r="R72" s="78">
        <f>IFERROR((($C72*s_DL)/up_ind!Q72),0)</f>
        <v>1.1859462201927948</v>
      </c>
      <c r="S72" s="78">
        <f>IFERROR((($C72*s_DL)/up_ind!R72),0)</f>
        <v>1.2557077625570776</v>
      </c>
    </row>
    <row r="73" spans="1:19">
      <c r="A73" s="90" t="s">
        <v>364</v>
      </c>
      <c r="B73" s="97">
        <v>1</v>
      </c>
      <c r="C73" s="76">
        <v>5</v>
      </c>
      <c r="D73" s="78">
        <f>IFERROR((($C73*s_DL)/up_ind!C73),0)</f>
        <v>819681.34823102516</v>
      </c>
      <c r="E73" s="78">
        <f>IFERROR((($C73*s_DL)/up_ind!D73),0)</f>
        <v>320910.21774720558</v>
      </c>
      <c r="F73" s="78">
        <f>IFERROR((($C73*s_DL)/up_ind!E73),0)</f>
        <v>65384.874778775898</v>
      </c>
      <c r="G73" s="78">
        <f>IFERROR((($C73*s_DL)/up_ind!F73),0)</f>
        <v>1.0110250957618023</v>
      </c>
      <c r="H73" s="78">
        <f>IFERROR((($C73*s_DL)/up_ind!G73),0)</f>
        <v>885067.23403489694</v>
      </c>
      <c r="I73" s="78">
        <f>IFERROR((($C73*s_DL)/up_ind!H73),0)</f>
        <v>1140592.5770033265</v>
      </c>
      <c r="J73" s="78">
        <f>IFERROR((($C73*s_DL)/up_ind!I73),0)</f>
        <v>1.3461187214611869</v>
      </c>
      <c r="K73" s="78">
        <f>IFERROR((($C73*s_DL)/up_ind!J73),0)</f>
        <v>1.3461187214611869</v>
      </c>
      <c r="L73" s="78">
        <f>IFERROR((($C73*s_DL)/up_ind!K73),0)</f>
        <v>1.3461187214611869</v>
      </c>
      <c r="M73" s="78">
        <f>IFERROR((($C73*s_DL)/up_ind!L73),0)</f>
        <v>1.3461187214611869</v>
      </c>
      <c r="N73" s="78">
        <f>IFERROR((($C73*s_DL)/up_ind!M73),0)</f>
        <v>1.3461187214611869</v>
      </c>
      <c r="O73" s="78">
        <f>IFERROR((($C73*s_DL)/up_ind!N73),0)</f>
        <v>1.0888098953817702</v>
      </c>
      <c r="P73" s="78">
        <f>IFERROR((($C73*s_DL)/up_ind!O73),0)</f>
        <v>1.1406810972846728</v>
      </c>
      <c r="Q73" s="78">
        <f>IFERROR((($C73*s_DL)/up_ind!P73),0)</f>
        <v>1.167728237791932</v>
      </c>
      <c r="R73" s="78">
        <f>IFERROR((($C73*s_DL)/up_ind!Q73),0)</f>
        <v>1.0978634646823389</v>
      </c>
      <c r="S73" s="78">
        <f>IFERROR((($C73*s_DL)/up_ind!R73),0)</f>
        <v>1.1426635114266352</v>
      </c>
    </row>
    <row r="74" spans="1:19">
      <c r="A74" s="90" t="s">
        <v>365</v>
      </c>
      <c r="B74" s="99">
        <v>1.9000000000000001E-8</v>
      </c>
      <c r="C74" s="76">
        <v>5</v>
      </c>
      <c r="D74" s="78">
        <f>IFERROR((($C74*s_DL)/up_ind!C74),0)</f>
        <v>1.557394561638948E-2</v>
      </c>
      <c r="E74" s="78">
        <f>IFERROR((($C74*s_DL)/up_ind!D74),0)</f>
        <v>6.0972941371969062E-3</v>
      </c>
      <c r="F74" s="78">
        <f>IFERROR((($C74*s_DL)/up_ind!E74),0)</f>
        <v>1.2423126207967423E-3</v>
      </c>
      <c r="G74" s="78">
        <f>IFERROR((($C74*s_DL)/up_ind!F74),0)</f>
        <v>1.9037744184937748E-8</v>
      </c>
      <c r="H74" s="78">
        <f>IFERROR((($C74*s_DL)/up_ind!G74),0)</f>
        <v>1.6816277274930406E-2</v>
      </c>
      <c r="I74" s="78">
        <f>IFERROR((($C74*s_DL)/up_ind!H74),0)</f>
        <v>2.1671258791330569E-2</v>
      </c>
      <c r="J74" s="78">
        <f>IFERROR((($C74*s_DL)/up_ind!I74),0)</f>
        <v>0</v>
      </c>
      <c r="K74" s="78">
        <f>IFERROR((($C74*s_DL)/up_ind!J74),0)</f>
        <v>0</v>
      </c>
      <c r="L74" s="78">
        <f>IFERROR((($C74*s_DL)/up_ind!K74),0)</f>
        <v>0</v>
      </c>
      <c r="M74" s="78">
        <f>IFERROR((($C74*s_DL)/up_ind!L74),0)</f>
        <v>0</v>
      </c>
      <c r="N74" s="78">
        <f>IFERROR((($C74*s_DL)/up_ind!M74),0)</f>
        <v>0</v>
      </c>
      <c r="O74" s="78">
        <f>IFERROR((($C74*s_DL)/up_ind!N74),0)</f>
        <v>2.1323738902107541E-8</v>
      </c>
      <c r="P74" s="78">
        <f>IFERROR((($C74*s_DL)/up_ind!O74),0)</f>
        <v>2.2010587339958803E-8</v>
      </c>
      <c r="Q74" s="78">
        <f>IFERROR((($C74*s_DL)/up_ind!P74),0)</f>
        <v>2.2151501652002829E-8</v>
      </c>
      <c r="R74" s="78">
        <f>IFERROR((($C74*s_DL)/up_ind!Q74),0)</f>
        <v>2.1092250678313819E-8</v>
      </c>
      <c r="S74" s="78">
        <f>IFERROR((($C74*s_DL)/up_ind!R74),0)</f>
        <v>2.1516513992772503E-8</v>
      </c>
    </row>
    <row r="75" spans="1:19">
      <c r="A75" s="90" t="s">
        <v>366</v>
      </c>
      <c r="B75" s="97">
        <v>1</v>
      </c>
      <c r="C75" s="76">
        <v>5</v>
      </c>
      <c r="D75" s="78">
        <f>IFERROR((($C75*s_DL)/up_ind!C75),0)</f>
        <v>819681.34823102516</v>
      </c>
      <c r="E75" s="78">
        <f>IFERROR((($C75*s_DL)/up_ind!D75),0)</f>
        <v>320910.21774720558</v>
      </c>
      <c r="F75" s="78">
        <f>IFERROR((($C75*s_DL)/up_ind!E75),0)</f>
        <v>65384.874778775898</v>
      </c>
      <c r="G75" s="78">
        <f>IFERROR((($C75*s_DL)/up_ind!F75),0)</f>
        <v>0.97922724311706866</v>
      </c>
      <c r="H75" s="78">
        <f>IFERROR((($C75*s_DL)/up_ind!G75),0)</f>
        <v>885067.20223704411</v>
      </c>
      <c r="I75" s="78">
        <f>IFERROR((($C75*s_DL)/up_ind!H75),0)</f>
        <v>1140592.5452054739</v>
      </c>
      <c r="J75" s="78">
        <f>IFERROR((($C75*s_DL)/up_ind!I75),0)</f>
        <v>1.2205479452054795</v>
      </c>
      <c r="K75" s="78">
        <f>IFERROR((($C75*s_DL)/up_ind!J75),0)</f>
        <v>1.2205479452054795</v>
      </c>
      <c r="L75" s="78">
        <f>IFERROR((($C75*s_DL)/up_ind!K75),0)</f>
        <v>1.2205479452054795</v>
      </c>
      <c r="M75" s="78">
        <f>IFERROR((($C75*s_DL)/up_ind!L75),0)</f>
        <v>1.2205479452054795</v>
      </c>
      <c r="N75" s="78">
        <f>IFERROR((($C75*s_DL)/up_ind!M75),0)</f>
        <v>1.2205479452054795</v>
      </c>
      <c r="O75" s="78">
        <f>IFERROR((($C75*s_DL)/up_ind!N75),0)</f>
        <v>1.1754973548166474</v>
      </c>
      <c r="P75" s="78">
        <f>IFERROR((($C75*s_DL)/up_ind!O75),0)</f>
        <v>1.1757688068505261</v>
      </c>
      <c r="Q75" s="78">
        <f>IFERROR((($C75*s_DL)/up_ind!P75),0)</f>
        <v>1.1679727223784167</v>
      </c>
      <c r="R75" s="78">
        <f>IFERROR((($C75*s_DL)/up_ind!Q75),0)</f>
        <v>1.1862219575143929</v>
      </c>
      <c r="S75" s="78">
        <f>IFERROR((($C75*s_DL)/up_ind!R75),0)</f>
        <v>1.1067254856435262</v>
      </c>
    </row>
    <row r="76" spans="1:19">
      <c r="A76" s="90" t="s">
        <v>367</v>
      </c>
      <c r="B76" s="97">
        <v>1.339E-6</v>
      </c>
      <c r="C76" s="76">
        <v>5</v>
      </c>
      <c r="D76" s="78">
        <f>IFERROR((($C76*s_DL)/up_ind!C76),0)</f>
        <v>1.0975533252813428</v>
      </c>
      <c r="E76" s="78">
        <f>IFERROR((($C76*s_DL)/up_ind!D76),0)</f>
        <v>0.42969878156350827</v>
      </c>
      <c r="F76" s="78">
        <f>IFERROR((($C76*s_DL)/up_ind!E76),0)</f>
        <v>8.7550347328780934E-2</v>
      </c>
      <c r="G76" s="78">
        <f>IFERROR((($C76*s_DL)/up_ind!F76),0)</f>
        <v>1.4014480332154256E-6</v>
      </c>
      <c r="H76" s="78">
        <f>IFERROR((($C76*s_DL)/up_ind!G76),0)</f>
        <v>1.185105074058157</v>
      </c>
      <c r="I76" s="78">
        <f>IFERROR((($C76*s_DL)/up_ind!H76),0)</f>
        <v>1.5272535082928842</v>
      </c>
      <c r="J76" s="78">
        <f>IFERROR((($C76*s_DL)/up_ind!I76),0)</f>
        <v>1.8293552511415528E-6</v>
      </c>
      <c r="K76" s="78">
        <f>IFERROR((($C76*s_DL)/up_ind!J76),0)</f>
        <v>1.8293552511415528E-6</v>
      </c>
      <c r="L76" s="78">
        <f>IFERROR((($C76*s_DL)/up_ind!K76),0)</f>
        <v>1.8293552511415528E-6</v>
      </c>
      <c r="M76" s="78">
        <f>IFERROR((($C76*s_DL)/up_ind!L76),0)</f>
        <v>1.8293552511415528E-6</v>
      </c>
      <c r="N76" s="78">
        <f>IFERROR((($C76*s_DL)/up_ind!M76),0)</f>
        <v>1.8293552511415528E-6</v>
      </c>
      <c r="O76" s="78">
        <f>IFERROR((($C76*s_DL)/up_ind!N76),0)</f>
        <v>1.6270373267989284E-6</v>
      </c>
      <c r="P76" s="78">
        <f>IFERROR((($C76*s_DL)/up_ind!O76),0)</f>
        <v>1.5358875570776245E-6</v>
      </c>
      <c r="Q76" s="78">
        <f>IFERROR((($C76*s_DL)/up_ind!P76),0)</f>
        <v>1.5183144729005359E-6</v>
      </c>
      <c r="R76" s="78">
        <f>IFERROR((($C76*s_DL)/up_ind!Q76),0)</f>
        <v>1.5305700935997205E-6</v>
      </c>
      <c r="S76" s="78">
        <f>IFERROR((($C76*s_DL)/up_ind!R76),0)</f>
        <v>1.583920653828336E-6</v>
      </c>
    </row>
  </sheetData>
  <sheetProtection algorithmName="SHA-512" hashValue="d3JRJORgwsjPZyMPbdas67tPcln7GK8/1CzbVxgek2O/YZkKoLtFXCMQZBWgwx+JRpLzvU8hgcuYxRBcHMoByg==" saltValue="98Ltv8CeVySYZI0fUX3Pjw==" spinCount="100000" sheet="1" objects="1" scenarios="1"/>
  <autoFilter ref="A1:S76" xr:uid="{00000000-0009-0000-0000-000013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1:S76"/>
  <sheetViews>
    <sheetView workbookViewId="0">
      <pane xSplit="3" ySplit="1" topLeftCell="D2" activePane="bottomRight" state="frozen"/>
      <selection sqref="A1:S76"/>
      <selection pane="topRight" sqref="A1:S76"/>
      <selection pane="bottomLeft" sqref="A1:S76"/>
      <selection pane="bottomRight" activeCell="D2" sqref="D2"/>
    </sheetView>
  </sheetViews>
  <sheetFormatPr defaultRowHeight="14.25"/>
  <cols>
    <col min="1" max="1" width="12" style="61" bestFit="1" customWidth="1"/>
    <col min="2" max="2" width="11.73046875" style="21" bestFit="1" customWidth="1"/>
    <col min="3" max="3" width="7.1328125" style="21" bestFit="1" customWidth="1"/>
    <col min="4" max="4" width="14" style="21" bestFit="1" customWidth="1"/>
    <col min="5" max="5" width="16.59765625" style="21" bestFit="1" customWidth="1"/>
    <col min="6" max="6" width="16.3984375" style="21" bestFit="1" customWidth="1"/>
    <col min="7" max="7" width="14" style="21" bestFit="1" customWidth="1"/>
    <col min="8" max="8" width="15.265625" style="21" bestFit="1" customWidth="1"/>
    <col min="9" max="9" width="15.3984375" style="21" bestFit="1" customWidth="1"/>
    <col min="10" max="10" width="12" style="21" bestFit="1" customWidth="1"/>
    <col min="11" max="12" width="13.73046875" style="21" bestFit="1" customWidth="1"/>
    <col min="13" max="13" width="14.73046875" style="21" bestFit="1" customWidth="1"/>
    <col min="14" max="14" width="12.265625" style="21" bestFit="1" customWidth="1"/>
    <col min="15" max="15" width="12" style="21" bestFit="1" customWidth="1"/>
    <col min="16" max="17" width="13.73046875" style="21" bestFit="1" customWidth="1"/>
    <col min="18" max="18" width="14.73046875" style="21" bestFit="1" customWidth="1"/>
    <col min="19" max="19" width="12.265625" style="21" bestFit="1" customWidth="1"/>
    <col min="20" max="246" width="9.06640625" style="21"/>
    <col min="247" max="247" width="15.3984375" style="21" bestFit="1" customWidth="1"/>
    <col min="248" max="248" width="11.1328125" style="21" bestFit="1" customWidth="1"/>
    <col min="249" max="249" width="14.59765625" style="21" bestFit="1" customWidth="1"/>
    <col min="250" max="250" width="17.3984375" style="21" bestFit="1" customWidth="1"/>
    <col min="251" max="251" width="17.59765625" style="21" bestFit="1" customWidth="1"/>
    <col min="252" max="252" width="14.73046875" style="21" bestFit="1" customWidth="1"/>
    <col min="253" max="253" width="14.3984375" style="21" bestFit="1" customWidth="1"/>
    <col min="254" max="254" width="12.1328125" style="21" bestFit="1" customWidth="1"/>
    <col min="255" max="255" width="12.3984375" style="21" bestFit="1" customWidth="1"/>
    <col min="256" max="257" width="13.86328125" style="21" bestFit="1" customWidth="1"/>
    <col min="258" max="258" width="14.86328125" style="21" bestFit="1" customWidth="1"/>
    <col min="259" max="259" width="12.1328125" style="21" bestFit="1" customWidth="1"/>
    <col min="260" max="260" width="12.3984375" style="21" bestFit="1" customWidth="1"/>
    <col min="261" max="262" width="13.86328125" style="21" bestFit="1" customWidth="1"/>
    <col min="263" max="263" width="14.86328125" style="21" bestFit="1" customWidth="1"/>
    <col min="264" max="502" width="9.06640625" style="21"/>
    <col min="503" max="503" width="15.3984375" style="21" bestFit="1" customWidth="1"/>
    <col min="504" max="504" width="11.1328125" style="21" bestFit="1" customWidth="1"/>
    <col min="505" max="505" width="14.59765625" style="21" bestFit="1" customWidth="1"/>
    <col min="506" max="506" width="17.3984375" style="21" bestFit="1" customWidth="1"/>
    <col min="507" max="507" width="17.59765625" style="21" bestFit="1" customWidth="1"/>
    <col min="508" max="508" width="14.73046875" style="21" bestFit="1" customWidth="1"/>
    <col min="509" max="509" width="14.3984375" style="21" bestFit="1" customWidth="1"/>
    <col min="510" max="510" width="12.1328125" style="21" bestFit="1" customWidth="1"/>
    <col min="511" max="511" width="12.3984375" style="21" bestFit="1" customWidth="1"/>
    <col min="512" max="513" width="13.86328125" style="21" bestFit="1" customWidth="1"/>
    <col min="514" max="514" width="14.86328125" style="21" bestFit="1" customWidth="1"/>
    <col min="515" max="515" width="12.1328125" style="21" bestFit="1" customWidth="1"/>
    <col min="516" max="516" width="12.3984375" style="21" bestFit="1" customWidth="1"/>
    <col min="517" max="518" width="13.86328125" style="21" bestFit="1" customWidth="1"/>
    <col min="519" max="519" width="14.86328125" style="21" bestFit="1" customWidth="1"/>
    <col min="520" max="758" width="9.06640625" style="21"/>
    <col min="759" max="759" width="15.3984375" style="21" bestFit="1" customWidth="1"/>
    <col min="760" max="760" width="11.1328125" style="21" bestFit="1" customWidth="1"/>
    <col min="761" max="761" width="14.59765625" style="21" bestFit="1" customWidth="1"/>
    <col min="762" max="762" width="17.3984375" style="21" bestFit="1" customWidth="1"/>
    <col min="763" max="763" width="17.59765625" style="21" bestFit="1" customWidth="1"/>
    <col min="764" max="764" width="14.73046875" style="21" bestFit="1" customWidth="1"/>
    <col min="765" max="765" width="14.3984375" style="21" bestFit="1" customWidth="1"/>
    <col min="766" max="766" width="12.1328125" style="21" bestFit="1" customWidth="1"/>
    <col min="767" max="767" width="12.3984375" style="21" bestFit="1" customWidth="1"/>
    <col min="768" max="769" width="13.86328125" style="21" bestFit="1" customWidth="1"/>
    <col min="770" max="770" width="14.86328125" style="21" bestFit="1" customWidth="1"/>
    <col min="771" max="771" width="12.1328125" style="21" bestFit="1" customWidth="1"/>
    <col min="772" max="772" width="12.3984375" style="21" bestFit="1" customWidth="1"/>
    <col min="773" max="774" width="13.86328125" style="21" bestFit="1" customWidth="1"/>
    <col min="775" max="775" width="14.86328125" style="21" bestFit="1" customWidth="1"/>
    <col min="776" max="1014" width="9.06640625" style="21"/>
    <col min="1015" max="1015" width="15.3984375" style="21" bestFit="1" customWidth="1"/>
    <col min="1016" max="1016" width="11.1328125" style="21" bestFit="1" customWidth="1"/>
    <col min="1017" max="1017" width="14.59765625" style="21" bestFit="1" customWidth="1"/>
    <col min="1018" max="1018" width="17.3984375" style="21" bestFit="1" customWidth="1"/>
    <col min="1019" max="1019" width="17.59765625" style="21" bestFit="1" customWidth="1"/>
    <col min="1020" max="1020" width="14.73046875" style="21" bestFit="1" customWidth="1"/>
    <col min="1021" max="1021" width="14.3984375" style="21" bestFit="1" customWidth="1"/>
    <col min="1022" max="1022" width="12.1328125" style="21" bestFit="1" customWidth="1"/>
    <col min="1023" max="1023" width="12.3984375" style="21" bestFit="1" customWidth="1"/>
    <col min="1024" max="1025" width="13.86328125" style="21" bestFit="1" customWidth="1"/>
    <col min="1026" max="1026" width="14.86328125" style="21" bestFit="1" customWidth="1"/>
    <col min="1027" max="1027" width="12.1328125" style="21" bestFit="1" customWidth="1"/>
    <col min="1028" max="1028" width="12.3984375" style="21" bestFit="1" customWidth="1"/>
    <col min="1029" max="1030" width="13.86328125" style="21" bestFit="1" customWidth="1"/>
    <col min="1031" max="1031" width="14.86328125" style="21" bestFit="1" customWidth="1"/>
    <col min="1032" max="1270" width="9.06640625" style="21"/>
    <col min="1271" max="1271" width="15.3984375" style="21" bestFit="1" customWidth="1"/>
    <col min="1272" max="1272" width="11.1328125" style="21" bestFit="1" customWidth="1"/>
    <col min="1273" max="1273" width="14.59765625" style="21" bestFit="1" customWidth="1"/>
    <col min="1274" max="1274" width="17.3984375" style="21" bestFit="1" customWidth="1"/>
    <col min="1275" max="1275" width="17.59765625" style="21" bestFit="1" customWidth="1"/>
    <col min="1276" max="1276" width="14.73046875" style="21" bestFit="1" customWidth="1"/>
    <col min="1277" max="1277" width="14.3984375" style="21" bestFit="1" customWidth="1"/>
    <col min="1278" max="1278" width="12.1328125" style="21" bestFit="1" customWidth="1"/>
    <col min="1279" max="1279" width="12.3984375" style="21" bestFit="1" customWidth="1"/>
    <col min="1280" max="1281" width="13.86328125" style="21" bestFit="1" customWidth="1"/>
    <col min="1282" max="1282" width="14.86328125" style="21" bestFit="1" customWidth="1"/>
    <col min="1283" max="1283" width="12.1328125" style="21" bestFit="1" customWidth="1"/>
    <col min="1284" max="1284" width="12.3984375" style="21" bestFit="1" customWidth="1"/>
    <col min="1285" max="1286" width="13.86328125" style="21" bestFit="1" customWidth="1"/>
    <col min="1287" max="1287" width="14.86328125" style="21" bestFit="1" customWidth="1"/>
    <col min="1288" max="1526" width="9.06640625" style="21"/>
    <col min="1527" max="1527" width="15.3984375" style="21" bestFit="1" customWidth="1"/>
    <col min="1528" max="1528" width="11.1328125" style="21" bestFit="1" customWidth="1"/>
    <col min="1529" max="1529" width="14.59765625" style="21" bestFit="1" customWidth="1"/>
    <col min="1530" max="1530" width="17.3984375" style="21" bestFit="1" customWidth="1"/>
    <col min="1531" max="1531" width="17.59765625" style="21" bestFit="1" customWidth="1"/>
    <col min="1532" max="1532" width="14.73046875" style="21" bestFit="1" customWidth="1"/>
    <col min="1533" max="1533" width="14.3984375" style="21" bestFit="1" customWidth="1"/>
    <col min="1534" max="1534" width="12.1328125" style="21" bestFit="1" customWidth="1"/>
    <col min="1535" max="1535" width="12.3984375" style="21" bestFit="1" customWidth="1"/>
    <col min="1536" max="1537" width="13.86328125" style="21" bestFit="1" customWidth="1"/>
    <col min="1538" max="1538" width="14.86328125" style="21" bestFit="1" customWidth="1"/>
    <col min="1539" max="1539" width="12.1328125" style="21" bestFit="1" customWidth="1"/>
    <col min="1540" max="1540" width="12.3984375" style="21" bestFit="1" customWidth="1"/>
    <col min="1541" max="1542" width="13.86328125" style="21" bestFit="1" customWidth="1"/>
    <col min="1543" max="1543" width="14.86328125" style="21" bestFit="1" customWidth="1"/>
    <col min="1544" max="1782" width="9.06640625" style="21"/>
    <col min="1783" max="1783" width="15.3984375" style="21" bestFit="1" customWidth="1"/>
    <col min="1784" max="1784" width="11.1328125" style="21" bestFit="1" customWidth="1"/>
    <col min="1785" max="1785" width="14.59765625" style="21" bestFit="1" customWidth="1"/>
    <col min="1786" max="1786" width="17.3984375" style="21" bestFit="1" customWidth="1"/>
    <col min="1787" max="1787" width="17.59765625" style="21" bestFit="1" customWidth="1"/>
    <col min="1788" max="1788" width="14.73046875" style="21" bestFit="1" customWidth="1"/>
    <col min="1789" max="1789" width="14.3984375" style="21" bestFit="1" customWidth="1"/>
    <col min="1790" max="1790" width="12.1328125" style="21" bestFit="1" customWidth="1"/>
    <col min="1791" max="1791" width="12.3984375" style="21" bestFit="1" customWidth="1"/>
    <col min="1792" max="1793" width="13.86328125" style="21" bestFit="1" customWidth="1"/>
    <col min="1794" max="1794" width="14.86328125" style="21" bestFit="1" customWidth="1"/>
    <col min="1795" max="1795" width="12.1328125" style="21" bestFit="1" customWidth="1"/>
    <col min="1796" max="1796" width="12.3984375" style="21" bestFit="1" customWidth="1"/>
    <col min="1797" max="1798" width="13.86328125" style="21" bestFit="1" customWidth="1"/>
    <col min="1799" max="1799" width="14.86328125" style="21" bestFit="1" customWidth="1"/>
    <col min="1800" max="2038" width="9.06640625" style="21"/>
    <col min="2039" max="2039" width="15.3984375" style="21" bestFit="1" customWidth="1"/>
    <col min="2040" max="2040" width="11.1328125" style="21" bestFit="1" customWidth="1"/>
    <col min="2041" max="2041" width="14.59765625" style="21" bestFit="1" customWidth="1"/>
    <col min="2042" max="2042" width="17.3984375" style="21" bestFit="1" customWidth="1"/>
    <col min="2043" max="2043" width="17.59765625" style="21" bestFit="1" customWidth="1"/>
    <col min="2044" max="2044" width="14.73046875" style="21" bestFit="1" customWidth="1"/>
    <col min="2045" max="2045" width="14.3984375" style="21" bestFit="1" customWidth="1"/>
    <col min="2046" max="2046" width="12.1328125" style="21" bestFit="1" customWidth="1"/>
    <col min="2047" max="2047" width="12.3984375" style="21" bestFit="1" customWidth="1"/>
    <col min="2048" max="2049" width="13.86328125" style="21" bestFit="1" customWidth="1"/>
    <col min="2050" max="2050" width="14.86328125" style="21" bestFit="1" customWidth="1"/>
    <col min="2051" max="2051" width="12.1328125" style="21" bestFit="1" customWidth="1"/>
    <col min="2052" max="2052" width="12.3984375" style="21" bestFit="1" customWidth="1"/>
    <col min="2053" max="2054" width="13.86328125" style="21" bestFit="1" customWidth="1"/>
    <col min="2055" max="2055" width="14.86328125" style="21" bestFit="1" customWidth="1"/>
    <col min="2056" max="2294" width="9.06640625" style="21"/>
    <col min="2295" max="2295" width="15.3984375" style="21" bestFit="1" customWidth="1"/>
    <col min="2296" max="2296" width="11.1328125" style="21" bestFit="1" customWidth="1"/>
    <col min="2297" max="2297" width="14.59765625" style="21" bestFit="1" customWidth="1"/>
    <col min="2298" max="2298" width="17.3984375" style="21" bestFit="1" customWidth="1"/>
    <col min="2299" max="2299" width="17.59765625" style="21" bestFit="1" customWidth="1"/>
    <col min="2300" max="2300" width="14.73046875" style="21" bestFit="1" customWidth="1"/>
    <col min="2301" max="2301" width="14.3984375" style="21" bestFit="1" customWidth="1"/>
    <col min="2302" max="2302" width="12.1328125" style="21" bestFit="1" customWidth="1"/>
    <col min="2303" max="2303" width="12.3984375" style="21" bestFit="1" customWidth="1"/>
    <col min="2304" max="2305" width="13.86328125" style="21" bestFit="1" customWidth="1"/>
    <col min="2306" max="2306" width="14.86328125" style="21" bestFit="1" customWidth="1"/>
    <col min="2307" max="2307" width="12.1328125" style="21" bestFit="1" customWidth="1"/>
    <col min="2308" max="2308" width="12.3984375" style="21" bestFit="1" customWidth="1"/>
    <col min="2309" max="2310" width="13.86328125" style="21" bestFit="1" customWidth="1"/>
    <col min="2311" max="2311" width="14.86328125" style="21" bestFit="1" customWidth="1"/>
    <col min="2312" max="2550" width="9.06640625" style="21"/>
    <col min="2551" max="2551" width="15.3984375" style="21" bestFit="1" customWidth="1"/>
    <col min="2552" max="2552" width="11.1328125" style="21" bestFit="1" customWidth="1"/>
    <col min="2553" max="2553" width="14.59765625" style="21" bestFit="1" customWidth="1"/>
    <col min="2554" max="2554" width="17.3984375" style="21" bestFit="1" customWidth="1"/>
    <col min="2555" max="2555" width="17.59765625" style="21" bestFit="1" customWidth="1"/>
    <col min="2556" max="2556" width="14.73046875" style="21" bestFit="1" customWidth="1"/>
    <col min="2557" max="2557" width="14.3984375" style="21" bestFit="1" customWidth="1"/>
    <col min="2558" max="2558" width="12.1328125" style="21" bestFit="1" customWidth="1"/>
    <col min="2559" max="2559" width="12.3984375" style="21" bestFit="1" customWidth="1"/>
    <col min="2560" max="2561" width="13.86328125" style="21" bestFit="1" customWidth="1"/>
    <col min="2562" max="2562" width="14.86328125" style="21" bestFit="1" customWidth="1"/>
    <col min="2563" max="2563" width="12.1328125" style="21" bestFit="1" customWidth="1"/>
    <col min="2564" max="2564" width="12.3984375" style="21" bestFit="1" customWidth="1"/>
    <col min="2565" max="2566" width="13.86328125" style="21" bestFit="1" customWidth="1"/>
    <col min="2567" max="2567" width="14.86328125" style="21" bestFit="1" customWidth="1"/>
    <col min="2568" max="2806" width="9.06640625" style="21"/>
    <col min="2807" max="2807" width="15.3984375" style="21" bestFit="1" customWidth="1"/>
    <col min="2808" max="2808" width="11.1328125" style="21" bestFit="1" customWidth="1"/>
    <col min="2809" max="2809" width="14.59765625" style="21" bestFit="1" customWidth="1"/>
    <col min="2810" max="2810" width="17.3984375" style="21" bestFit="1" customWidth="1"/>
    <col min="2811" max="2811" width="17.59765625" style="21" bestFit="1" customWidth="1"/>
    <col min="2812" max="2812" width="14.73046875" style="21" bestFit="1" customWidth="1"/>
    <col min="2813" max="2813" width="14.3984375" style="21" bestFit="1" customWidth="1"/>
    <col min="2814" max="2814" width="12.1328125" style="21" bestFit="1" customWidth="1"/>
    <col min="2815" max="2815" width="12.3984375" style="21" bestFit="1" customWidth="1"/>
    <col min="2816" max="2817" width="13.86328125" style="21" bestFit="1" customWidth="1"/>
    <col min="2818" max="2818" width="14.86328125" style="21" bestFit="1" customWidth="1"/>
    <col min="2819" max="2819" width="12.1328125" style="21" bestFit="1" customWidth="1"/>
    <col min="2820" max="2820" width="12.3984375" style="21" bestFit="1" customWidth="1"/>
    <col min="2821" max="2822" width="13.86328125" style="21" bestFit="1" customWidth="1"/>
    <col min="2823" max="2823" width="14.86328125" style="21" bestFit="1" customWidth="1"/>
    <col min="2824" max="3062" width="9.06640625" style="21"/>
    <col min="3063" max="3063" width="15.3984375" style="21" bestFit="1" customWidth="1"/>
    <col min="3064" max="3064" width="11.1328125" style="21" bestFit="1" customWidth="1"/>
    <col min="3065" max="3065" width="14.59765625" style="21" bestFit="1" customWidth="1"/>
    <col min="3066" max="3066" width="17.3984375" style="21" bestFit="1" customWidth="1"/>
    <col min="3067" max="3067" width="17.59765625" style="21" bestFit="1" customWidth="1"/>
    <col min="3068" max="3068" width="14.73046875" style="21" bestFit="1" customWidth="1"/>
    <col min="3069" max="3069" width="14.3984375" style="21" bestFit="1" customWidth="1"/>
    <col min="3070" max="3070" width="12.1328125" style="21" bestFit="1" customWidth="1"/>
    <col min="3071" max="3071" width="12.3984375" style="21" bestFit="1" customWidth="1"/>
    <col min="3072" max="3073" width="13.86328125" style="21" bestFit="1" customWidth="1"/>
    <col min="3074" max="3074" width="14.86328125" style="21" bestFit="1" customWidth="1"/>
    <col min="3075" max="3075" width="12.1328125" style="21" bestFit="1" customWidth="1"/>
    <col min="3076" max="3076" width="12.3984375" style="21" bestFit="1" customWidth="1"/>
    <col min="3077" max="3078" width="13.86328125" style="21" bestFit="1" customWidth="1"/>
    <col min="3079" max="3079" width="14.86328125" style="21" bestFit="1" customWidth="1"/>
    <col min="3080" max="3318" width="9.06640625" style="21"/>
    <col min="3319" max="3319" width="15.3984375" style="21" bestFit="1" customWidth="1"/>
    <col min="3320" max="3320" width="11.1328125" style="21" bestFit="1" customWidth="1"/>
    <col min="3321" max="3321" width="14.59765625" style="21" bestFit="1" customWidth="1"/>
    <col min="3322" max="3322" width="17.3984375" style="21" bestFit="1" customWidth="1"/>
    <col min="3323" max="3323" width="17.59765625" style="21" bestFit="1" customWidth="1"/>
    <col min="3324" max="3324" width="14.73046875" style="21" bestFit="1" customWidth="1"/>
    <col min="3325" max="3325" width="14.3984375" style="21" bestFit="1" customWidth="1"/>
    <col min="3326" max="3326" width="12.1328125" style="21" bestFit="1" customWidth="1"/>
    <col min="3327" max="3327" width="12.3984375" style="21" bestFit="1" customWidth="1"/>
    <col min="3328" max="3329" width="13.86328125" style="21" bestFit="1" customWidth="1"/>
    <col min="3330" max="3330" width="14.86328125" style="21" bestFit="1" customWidth="1"/>
    <col min="3331" max="3331" width="12.1328125" style="21" bestFit="1" customWidth="1"/>
    <col min="3332" max="3332" width="12.3984375" style="21" bestFit="1" customWidth="1"/>
    <col min="3333" max="3334" width="13.86328125" style="21" bestFit="1" customWidth="1"/>
    <col min="3335" max="3335" width="14.86328125" style="21" bestFit="1" customWidth="1"/>
    <col min="3336" max="3574" width="9.06640625" style="21"/>
    <col min="3575" max="3575" width="15.3984375" style="21" bestFit="1" customWidth="1"/>
    <col min="3576" max="3576" width="11.1328125" style="21" bestFit="1" customWidth="1"/>
    <col min="3577" max="3577" width="14.59765625" style="21" bestFit="1" customWidth="1"/>
    <col min="3578" max="3578" width="17.3984375" style="21" bestFit="1" customWidth="1"/>
    <col min="3579" max="3579" width="17.59765625" style="21" bestFit="1" customWidth="1"/>
    <col min="3580" max="3580" width="14.73046875" style="21" bestFit="1" customWidth="1"/>
    <col min="3581" max="3581" width="14.3984375" style="21" bestFit="1" customWidth="1"/>
    <col min="3582" max="3582" width="12.1328125" style="21" bestFit="1" customWidth="1"/>
    <col min="3583" max="3583" width="12.3984375" style="21" bestFit="1" customWidth="1"/>
    <col min="3584" max="3585" width="13.86328125" style="21" bestFit="1" customWidth="1"/>
    <col min="3586" max="3586" width="14.86328125" style="21" bestFit="1" customWidth="1"/>
    <col min="3587" max="3587" width="12.1328125" style="21" bestFit="1" customWidth="1"/>
    <col min="3588" max="3588" width="12.3984375" style="21" bestFit="1" customWidth="1"/>
    <col min="3589" max="3590" width="13.86328125" style="21" bestFit="1" customWidth="1"/>
    <col min="3591" max="3591" width="14.86328125" style="21" bestFit="1" customWidth="1"/>
    <col min="3592" max="3830" width="9.06640625" style="21"/>
    <col min="3831" max="3831" width="15.3984375" style="21" bestFit="1" customWidth="1"/>
    <col min="3832" max="3832" width="11.1328125" style="21" bestFit="1" customWidth="1"/>
    <col min="3833" max="3833" width="14.59765625" style="21" bestFit="1" customWidth="1"/>
    <col min="3834" max="3834" width="17.3984375" style="21" bestFit="1" customWidth="1"/>
    <col min="3835" max="3835" width="17.59765625" style="21" bestFit="1" customWidth="1"/>
    <col min="3836" max="3836" width="14.73046875" style="21" bestFit="1" customWidth="1"/>
    <col min="3837" max="3837" width="14.3984375" style="21" bestFit="1" customWidth="1"/>
    <col min="3838" max="3838" width="12.1328125" style="21" bestFit="1" customWidth="1"/>
    <col min="3839" max="3839" width="12.3984375" style="21" bestFit="1" customWidth="1"/>
    <col min="3840" max="3841" width="13.86328125" style="21" bestFit="1" customWidth="1"/>
    <col min="3842" max="3842" width="14.86328125" style="21" bestFit="1" customWidth="1"/>
    <col min="3843" max="3843" width="12.1328125" style="21" bestFit="1" customWidth="1"/>
    <col min="3844" max="3844" width="12.3984375" style="21" bestFit="1" customWidth="1"/>
    <col min="3845" max="3846" width="13.86328125" style="21" bestFit="1" customWidth="1"/>
    <col min="3847" max="3847" width="14.86328125" style="21" bestFit="1" customWidth="1"/>
    <col min="3848" max="4086" width="9.06640625" style="21"/>
    <col min="4087" max="4087" width="15.3984375" style="21" bestFit="1" customWidth="1"/>
    <col min="4088" max="4088" width="11.1328125" style="21" bestFit="1" customWidth="1"/>
    <col min="4089" max="4089" width="14.59765625" style="21" bestFit="1" customWidth="1"/>
    <col min="4090" max="4090" width="17.3984375" style="21" bestFit="1" customWidth="1"/>
    <col min="4091" max="4091" width="17.59765625" style="21" bestFit="1" customWidth="1"/>
    <col min="4092" max="4092" width="14.73046875" style="21" bestFit="1" customWidth="1"/>
    <col min="4093" max="4093" width="14.3984375" style="21" bestFit="1" customWidth="1"/>
    <col min="4094" max="4094" width="12.1328125" style="21" bestFit="1" customWidth="1"/>
    <col min="4095" max="4095" width="12.3984375" style="21" bestFit="1" customWidth="1"/>
    <col min="4096" max="4097" width="13.86328125" style="21" bestFit="1" customWidth="1"/>
    <col min="4098" max="4098" width="14.86328125" style="21" bestFit="1" customWidth="1"/>
    <col min="4099" max="4099" width="12.1328125" style="21" bestFit="1" customWidth="1"/>
    <col min="4100" max="4100" width="12.3984375" style="21" bestFit="1" customWidth="1"/>
    <col min="4101" max="4102" width="13.86328125" style="21" bestFit="1" customWidth="1"/>
    <col min="4103" max="4103" width="14.86328125" style="21" bestFit="1" customWidth="1"/>
    <col min="4104" max="4342" width="9.06640625" style="21"/>
    <col min="4343" max="4343" width="15.3984375" style="21" bestFit="1" customWidth="1"/>
    <col min="4344" max="4344" width="11.1328125" style="21" bestFit="1" customWidth="1"/>
    <col min="4345" max="4345" width="14.59765625" style="21" bestFit="1" customWidth="1"/>
    <col min="4346" max="4346" width="17.3984375" style="21" bestFit="1" customWidth="1"/>
    <col min="4347" max="4347" width="17.59765625" style="21" bestFit="1" customWidth="1"/>
    <col min="4348" max="4348" width="14.73046875" style="21" bestFit="1" customWidth="1"/>
    <col min="4349" max="4349" width="14.3984375" style="21" bestFit="1" customWidth="1"/>
    <col min="4350" max="4350" width="12.1328125" style="21" bestFit="1" customWidth="1"/>
    <col min="4351" max="4351" width="12.3984375" style="21" bestFit="1" customWidth="1"/>
    <col min="4352" max="4353" width="13.86328125" style="21" bestFit="1" customWidth="1"/>
    <col min="4354" max="4354" width="14.86328125" style="21" bestFit="1" customWidth="1"/>
    <col min="4355" max="4355" width="12.1328125" style="21" bestFit="1" customWidth="1"/>
    <col min="4356" max="4356" width="12.3984375" style="21" bestFit="1" customWidth="1"/>
    <col min="4357" max="4358" width="13.86328125" style="21" bestFit="1" customWidth="1"/>
    <col min="4359" max="4359" width="14.86328125" style="21" bestFit="1" customWidth="1"/>
    <col min="4360" max="4598" width="9.06640625" style="21"/>
    <col min="4599" max="4599" width="15.3984375" style="21" bestFit="1" customWidth="1"/>
    <col min="4600" max="4600" width="11.1328125" style="21" bestFit="1" customWidth="1"/>
    <col min="4601" max="4601" width="14.59765625" style="21" bestFit="1" customWidth="1"/>
    <col min="4602" max="4602" width="17.3984375" style="21" bestFit="1" customWidth="1"/>
    <col min="4603" max="4603" width="17.59765625" style="21" bestFit="1" customWidth="1"/>
    <col min="4604" max="4604" width="14.73046875" style="21" bestFit="1" customWidth="1"/>
    <col min="4605" max="4605" width="14.3984375" style="21" bestFit="1" customWidth="1"/>
    <col min="4606" max="4606" width="12.1328125" style="21" bestFit="1" customWidth="1"/>
    <col min="4607" max="4607" width="12.3984375" style="21" bestFit="1" customWidth="1"/>
    <col min="4608" max="4609" width="13.86328125" style="21" bestFit="1" customWidth="1"/>
    <col min="4610" max="4610" width="14.86328125" style="21" bestFit="1" customWidth="1"/>
    <col min="4611" max="4611" width="12.1328125" style="21" bestFit="1" customWidth="1"/>
    <col min="4612" max="4612" width="12.3984375" style="21" bestFit="1" customWidth="1"/>
    <col min="4613" max="4614" width="13.86328125" style="21" bestFit="1" customWidth="1"/>
    <col min="4615" max="4615" width="14.86328125" style="21" bestFit="1" customWidth="1"/>
    <col min="4616" max="4854" width="9.06640625" style="21"/>
    <col min="4855" max="4855" width="15.3984375" style="21" bestFit="1" customWidth="1"/>
    <col min="4856" max="4856" width="11.1328125" style="21" bestFit="1" customWidth="1"/>
    <col min="4857" max="4857" width="14.59765625" style="21" bestFit="1" customWidth="1"/>
    <col min="4858" max="4858" width="17.3984375" style="21" bestFit="1" customWidth="1"/>
    <col min="4859" max="4859" width="17.59765625" style="21" bestFit="1" customWidth="1"/>
    <col min="4860" max="4860" width="14.73046875" style="21" bestFit="1" customWidth="1"/>
    <col min="4861" max="4861" width="14.3984375" style="21" bestFit="1" customWidth="1"/>
    <col min="4862" max="4862" width="12.1328125" style="21" bestFit="1" customWidth="1"/>
    <col min="4863" max="4863" width="12.3984375" style="21" bestFit="1" customWidth="1"/>
    <col min="4864" max="4865" width="13.86328125" style="21" bestFit="1" customWidth="1"/>
    <col min="4866" max="4866" width="14.86328125" style="21" bestFit="1" customWidth="1"/>
    <col min="4867" max="4867" width="12.1328125" style="21" bestFit="1" customWidth="1"/>
    <col min="4868" max="4868" width="12.3984375" style="21" bestFit="1" customWidth="1"/>
    <col min="4869" max="4870" width="13.86328125" style="21" bestFit="1" customWidth="1"/>
    <col min="4871" max="4871" width="14.86328125" style="21" bestFit="1" customWidth="1"/>
    <col min="4872" max="5110" width="9.06640625" style="21"/>
    <col min="5111" max="5111" width="15.3984375" style="21" bestFit="1" customWidth="1"/>
    <col min="5112" max="5112" width="11.1328125" style="21" bestFit="1" customWidth="1"/>
    <col min="5113" max="5113" width="14.59765625" style="21" bestFit="1" customWidth="1"/>
    <col min="5114" max="5114" width="17.3984375" style="21" bestFit="1" customWidth="1"/>
    <col min="5115" max="5115" width="17.59765625" style="21" bestFit="1" customWidth="1"/>
    <col min="5116" max="5116" width="14.73046875" style="21" bestFit="1" customWidth="1"/>
    <col min="5117" max="5117" width="14.3984375" style="21" bestFit="1" customWidth="1"/>
    <col min="5118" max="5118" width="12.1328125" style="21" bestFit="1" customWidth="1"/>
    <col min="5119" max="5119" width="12.3984375" style="21" bestFit="1" customWidth="1"/>
    <col min="5120" max="5121" width="13.86328125" style="21" bestFit="1" customWidth="1"/>
    <col min="5122" max="5122" width="14.86328125" style="21" bestFit="1" customWidth="1"/>
    <col min="5123" max="5123" width="12.1328125" style="21" bestFit="1" customWidth="1"/>
    <col min="5124" max="5124" width="12.3984375" style="21" bestFit="1" customWidth="1"/>
    <col min="5125" max="5126" width="13.86328125" style="21" bestFit="1" customWidth="1"/>
    <col min="5127" max="5127" width="14.86328125" style="21" bestFit="1" customWidth="1"/>
    <col min="5128" max="5366" width="9.06640625" style="21"/>
    <col min="5367" max="5367" width="15.3984375" style="21" bestFit="1" customWidth="1"/>
    <col min="5368" max="5368" width="11.1328125" style="21" bestFit="1" customWidth="1"/>
    <col min="5369" max="5369" width="14.59765625" style="21" bestFit="1" customWidth="1"/>
    <col min="5370" max="5370" width="17.3984375" style="21" bestFit="1" customWidth="1"/>
    <col min="5371" max="5371" width="17.59765625" style="21" bestFit="1" customWidth="1"/>
    <col min="5372" max="5372" width="14.73046875" style="21" bestFit="1" customWidth="1"/>
    <col min="5373" max="5373" width="14.3984375" style="21" bestFit="1" customWidth="1"/>
    <col min="5374" max="5374" width="12.1328125" style="21" bestFit="1" customWidth="1"/>
    <col min="5375" max="5375" width="12.3984375" style="21" bestFit="1" customWidth="1"/>
    <col min="5376" max="5377" width="13.86328125" style="21" bestFit="1" customWidth="1"/>
    <col min="5378" max="5378" width="14.86328125" style="21" bestFit="1" customWidth="1"/>
    <col min="5379" max="5379" width="12.1328125" style="21" bestFit="1" customWidth="1"/>
    <col min="5380" max="5380" width="12.3984375" style="21" bestFit="1" customWidth="1"/>
    <col min="5381" max="5382" width="13.86328125" style="21" bestFit="1" customWidth="1"/>
    <col min="5383" max="5383" width="14.86328125" style="21" bestFit="1" customWidth="1"/>
    <col min="5384" max="5622" width="9.06640625" style="21"/>
    <col min="5623" max="5623" width="15.3984375" style="21" bestFit="1" customWidth="1"/>
    <col min="5624" max="5624" width="11.1328125" style="21" bestFit="1" customWidth="1"/>
    <col min="5625" max="5625" width="14.59765625" style="21" bestFit="1" customWidth="1"/>
    <col min="5626" max="5626" width="17.3984375" style="21" bestFit="1" customWidth="1"/>
    <col min="5627" max="5627" width="17.59765625" style="21" bestFit="1" customWidth="1"/>
    <col min="5628" max="5628" width="14.73046875" style="21" bestFit="1" customWidth="1"/>
    <col min="5629" max="5629" width="14.3984375" style="21" bestFit="1" customWidth="1"/>
    <col min="5630" max="5630" width="12.1328125" style="21" bestFit="1" customWidth="1"/>
    <col min="5631" max="5631" width="12.3984375" style="21" bestFit="1" customWidth="1"/>
    <col min="5632" max="5633" width="13.86328125" style="21" bestFit="1" customWidth="1"/>
    <col min="5634" max="5634" width="14.86328125" style="21" bestFit="1" customWidth="1"/>
    <col min="5635" max="5635" width="12.1328125" style="21" bestFit="1" customWidth="1"/>
    <col min="5636" max="5636" width="12.3984375" style="21" bestFit="1" customWidth="1"/>
    <col min="5637" max="5638" width="13.86328125" style="21" bestFit="1" customWidth="1"/>
    <col min="5639" max="5639" width="14.86328125" style="21" bestFit="1" customWidth="1"/>
    <col min="5640" max="5878" width="9.06640625" style="21"/>
    <col min="5879" max="5879" width="15.3984375" style="21" bestFit="1" customWidth="1"/>
    <col min="5880" max="5880" width="11.1328125" style="21" bestFit="1" customWidth="1"/>
    <col min="5881" max="5881" width="14.59765625" style="21" bestFit="1" customWidth="1"/>
    <col min="5882" max="5882" width="17.3984375" style="21" bestFit="1" customWidth="1"/>
    <col min="5883" max="5883" width="17.59765625" style="21" bestFit="1" customWidth="1"/>
    <col min="5884" max="5884" width="14.73046875" style="21" bestFit="1" customWidth="1"/>
    <col min="5885" max="5885" width="14.3984375" style="21" bestFit="1" customWidth="1"/>
    <col min="5886" max="5886" width="12.1328125" style="21" bestFit="1" customWidth="1"/>
    <col min="5887" max="5887" width="12.3984375" style="21" bestFit="1" customWidth="1"/>
    <col min="5888" max="5889" width="13.86328125" style="21" bestFit="1" customWidth="1"/>
    <col min="5890" max="5890" width="14.86328125" style="21" bestFit="1" customWidth="1"/>
    <col min="5891" max="5891" width="12.1328125" style="21" bestFit="1" customWidth="1"/>
    <col min="5892" max="5892" width="12.3984375" style="21" bestFit="1" customWidth="1"/>
    <col min="5893" max="5894" width="13.86328125" style="21" bestFit="1" customWidth="1"/>
    <col min="5895" max="5895" width="14.86328125" style="21" bestFit="1" customWidth="1"/>
    <col min="5896" max="6134" width="9.06640625" style="21"/>
    <col min="6135" max="6135" width="15.3984375" style="21" bestFit="1" customWidth="1"/>
    <col min="6136" max="6136" width="11.1328125" style="21" bestFit="1" customWidth="1"/>
    <col min="6137" max="6137" width="14.59765625" style="21" bestFit="1" customWidth="1"/>
    <col min="6138" max="6138" width="17.3984375" style="21" bestFit="1" customWidth="1"/>
    <col min="6139" max="6139" width="17.59765625" style="21" bestFit="1" customWidth="1"/>
    <col min="6140" max="6140" width="14.73046875" style="21" bestFit="1" customWidth="1"/>
    <col min="6141" max="6141" width="14.3984375" style="21" bestFit="1" customWidth="1"/>
    <col min="6142" max="6142" width="12.1328125" style="21" bestFit="1" customWidth="1"/>
    <col min="6143" max="6143" width="12.3984375" style="21" bestFit="1" customWidth="1"/>
    <col min="6144" max="6145" width="13.86328125" style="21" bestFit="1" customWidth="1"/>
    <col min="6146" max="6146" width="14.86328125" style="21" bestFit="1" customWidth="1"/>
    <col min="6147" max="6147" width="12.1328125" style="21" bestFit="1" customWidth="1"/>
    <col min="6148" max="6148" width="12.3984375" style="21" bestFit="1" customWidth="1"/>
    <col min="6149" max="6150" width="13.86328125" style="21" bestFit="1" customWidth="1"/>
    <col min="6151" max="6151" width="14.86328125" style="21" bestFit="1" customWidth="1"/>
    <col min="6152" max="6390" width="9.06640625" style="21"/>
    <col min="6391" max="6391" width="15.3984375" style="21" bestFit="1" customWidth="1"/>
    <col min="6392" max="6392" width="11.1328125" style="21" bestFit="1" customWidth="1"/>
    <col min="6393" max="6393" width="14.59765625" style="21" bestFit="1" customWidth="1"/>
    <col min="6394" max="6394" width="17.3984375" style="21" bestFit="1" customWidth="1"/>
    <col min="6395" max="6395" width="17.59765625" style="21" bestFit="1" customWidth="1"/>
    <col min="6396" max="6396" width="14.73046875" style="21" bestFit="1" customWidth="1"/>
    <col min="6397" max="6397" width="14.3984375" style="21" bestFit="1" customWidth="1"/>
    <col min="6398" max="6398" width="12.1328125" style="21" bestFit="1" customWidth="1"/>
    <col min="6399" max="6399" width="12.3984375" style="21" bestFit="1" customWidth="1"/>
    <col min="6400" max="6401" width="13.86328125" style="21" bestFit="1" customWidth="1"/>
    <col min="6402" max="6402" width="14.86328125" style="21" bestFit="1" customWidth="1"/>
    <col min="6403" max="6403" width="12.1328125" style="21" bestFit="1" customWidth="1"/>
    <col min="6404" max="6404" width="12.3984375" style="21" bestFit="1" customWidth="1"/>
    <col min="6405" max="6406" width="13.86328125" style="21" bestFit="1" customWidth="1"/>
    <col min="6407" max="6407" width="14.86328125" style="21" bestFit="1" customWidth="1"/>
    <col min="6408" max="6646" width="9.06640625" style="21"/>
    <col min="6647" max="6647" width="15.3984375" style="21" bestFit="1" customWidth="1"/>
    <col min="6648" max="6648" width="11.1328125" style="21" bestFit="1" customWidth="1"/>
    <col min="6649" max="6649" width="14.59765625" style="21" bestFit="1" customWidth="1"/>
    <col min="6650" max="6650" width="17.3984375" style="21" bestFit="1" customWidth="1"/>
    <col min="6651" max="6651" width="17.59765625" style="21" bestFit="1" customWidth="1"/>
    <col min="6652" max="6652" width="14.73046875" style="21" bestFit="1" customWidth="1"/>
    <col min="6653" max="6653" width="14.3984375" style="21" bestFit="1" customWidth="1"/>
    <col min="6654" max="6654" width="12.1328125" style="21" bestFit="1" customWidth="1"/>
    <col min="6655" max="6655" width="12.3984375" style="21" bestFit="1" customWidth="1"/>
    <col min="6656" max="6657" width="13.86328125" style="21" bestFit="1" customWidth="1"/>
    <col min="6658" max="6658" width="14.86328125" style="21" bestFit="1" customWidth="1"/>
    <col min="6659" max="6659" width="12.1328125" style="21" bestFit="1" customWidth="1"/>
    <col min="6660" max="6660" width="12.3984375" style="21" bestFit="1" customWidth="1"/>
    <col min="6661" max="6662" width="13.86328125" style="21" bestFit="1" customWidth="1"/>
    <col min="6663" max="6663" width="14.86328125" style="21" bestFit="1" customWidth="1"/>
    <col min="6664" max="6902" width="9.06640625" style="21"/>
    <col min="6903" max="6903" width="15.3984375" style="21" bestFit="1" customWidth="1"/>
    <col min="6904" max="6904" width="11.1328125" style="21" bestFit="1" customWidth="1"/>
    <col min="6905" max="6905" width="14.59765625" style="21" bestFit="1" customWidth="1"/>
    <col min="6906" max="6906" width="17.3984375" style="21" bestFit="1" customWidth="1"/>
    <col min="6907" max="6907" width="17.59765625" style="21" bestFit="1" customWidth="1"/>
    <col min="6908" max="6908" width="14.73046875" style="21" bestFit="1" customWidth="1"/>
    <col min="6909" max="6909" width="14.3984375" style="21" bestFit="1" customWidth="1"/>
    <col min="6910" max="6910" width="12.1328125" style="21" bestFit="1" customWidth="1"/>
    <col min="6911" max="6911" width="12.3984375" style="21" bestFit="1" customWidth="1"/>
    <col min="6912" max="6913" width="13.86328125" style="21" bestFit="1" customWidth="1"/>
    <col min="6914" max="6914" width="14.86328125" style="21" bestFit="1" customWidth="1"/>
    <col min="6915" max="6915" width="12.1328125" style="21" bestFit="1" customWidth="1"/>
    <col min="6916" max="6916" width="12.3984375" style="21" bestFit="1" customWidth="1"/>
    <col min="6917" max="6918" width="13.86328125" style="21" bestFit="1" customWidth="1"/>
    <col min="6919" max="6919" width="14.86328125" style="21" bestFit="1" customWidth="1"/>
    <col min="6920" max="7158" width="9.06640625" style="21"/>
    <col min="7159" max="7159" width="15.3984375" style="21" bestFit="1" customWidth="1"/>
    <col min="7160" max="7160" width="11.1328125" style="21" bestFit="1" customWidth="1"/>
    <col min="7161" max="7161" width="14.59765625" style="21" bestFit="1" customWidth="1"/>
    <col min="7162" max="7162" width="17.3984375" style="21" bestFit="1" customWidth="1"/>
    <col min="7163" max="7163" width="17.59765625" style="21" bestFit="1" customWidth="1"/>
    <col min="7164" max="7164" width="14.73046875" style="21" bestFit="1" customWidth="1"/>
    <col min="7165" max="7165" width="14.3984375" style="21" bestFit="1" customWidth="1"/>
    <col min="7166" max="7166" width="12.1328125" style="21" bestFit="1" customWidth="1"/>
    <col min="7167" max="7167" width="12.3984375" style="21" bestFit="1" customWidth="1"/>
    <col min="7168" max="7169" width="13.86328125" style="21" bestFit="1" customWidth="1"/>
    <col min="7170" max="7170" width="14.86328125" style="21" bestFit="1" customWidth="1"/>
    <col min="7171" max="7171" width="12.1328125" style="21" bestFit="1" customWidth="1"/>
    <col min="7172" max="7172" width="12.3984375" style="21" bestFit="1" customWidth="1"/>
    <col min="7173" max="7174" width="13.86328125" style="21" bestFit="1" customWidth="1"/>
    <col min="7175" max="7175" width="14.86328125" style="21" bestFit="1" customWidth="1"/>
    <col min="7176" max="7414" width="9.06640625" style="21"/>
    <col min="7415" max="7415" width="15.3984375" style="21" bestFit="1" customWidth="1"/>
    <col min="7416" max="7416" width="11.1328125" style="21" bestFit="1" customWidth="1"/>
    <col min="7417" max="7417" width="14.59765625" style="21" bestFit="1" customWidth="1"/>
    <col min="7418" max="7418" width="17.3984375" style="21" bestFit="1" customWidth="1"/>
    <col min="7419" max="7419" width="17.59765625" style="21" bestFit="1" customWidth="1"/>
    <col min="7420" max="7420" width="14.73046875" style="21" bestFit="1" customWidth="1"/>
    <col min="7421" max="7421" width="14.3984375" style="21" bestFit="1" customWidth="1"/>
    <col min="7422" max="7422" width="12.1328125" style="21" bestFit="1" customWidth="1"/>
    <col min="7423" max="7423" width="12.3984375" style="21" bestFit="1" customWidth="1"/>
    <col min="7424" max="7425" width="13.86328125" style="21" bestFit="1" customWidth="1"/>
    <col min="7426" max="7426" width="14.86328125" style="21" bestFit="1" customWidth="1"/>
    <col min="7427" max="7427" width="12.1328125" style="21" bestFit="1" customWidth="1"/>
    <col min="7428" max="7428" width="12.3984375" style="21" bestFit="1" customWidth="1"/>
    <col min="7429" max="7430" width="13.86328125" style="21" bestFit="1" customWidth="1"/>
    <col min="7431" max="7431" width="14.86328125" style="21" bestFit="1" customWidth="1"/>
    <col min="7432" max="7670" width="9.06640625" style="21"/>
    <col min="7671" max="7671" width="15.3984375" style="21" bestFit="1" customWidth="1"/>
    <col min="7672" max="7672" width="11.1328125" style="21" bestFit="1" customWidth="1"/>
    <col min="7673" max="7673" width="14.59765625" style="21" bestFit="1" customWidth="1"/>
    <col min="7674" max="7674" width="17.3984375" style="21" bestFit="1" customWidth="1"/>
    <col min="7675" max="7675" width="17.59765625" style="21" bestFit="1" customWidth="1"/>
    <col min="7676" max="7676" width="14.73046875" style="21" bestFit="1" customWidth="1"/>
    <col min="7677" max="7677" width="14.3984375" style="21" bestFit="1" customWidth="1"/>
    <col min="7678" max="7678" width="12.1328125" style="21" bestFit="1" customWidth="1"/>
    <col min="7679" max="7679" width="12.3984375" style="21" bestFit="1" customWidth="1"/>
    <col min="7680" max="7681" width="13.86328125" style="21" bestFit="1" customWidth="1"/>
    <col min="7682" max="7682" width="14.86328125" style="21" bestFit="1" customWidth="1"/>
    <col min="7683" max="7683" width="12.1328125" style="21" bestFit="1" customWidth="1"/>
    <col min="7684" max="7684" width="12.3984375" style="21" bestFit="1" customWidth="1"/>
    <col min="7685" max="7686" width="13.86328125" style="21" bestFit="1" customWidth="1"/>
    <col min="7687" max="7687" width="14.86328125" style="21" bestFit="1" customWidth="1"/>
    <col min="7688" max="7926" width="9.06640625" style="21"/>
    <col min="7927" max="7927" width="15.3984375" style="21" bestFit="1" customWidth="1"/>
    <col min="7928" max="7928" width="11.1328125" style="21" bestFit="1" customWidth="1"/>
    <col min="7929" max="7929" width="14.59765625" style="21" bestFit="1" customWidth="1"/>
    <col min="7930" max="7930" width="17.3984375" style="21" bestFit="1" customWidth="1"/>
    <col min="7931" max="7931" width="17.59765625" style="21" bestFit="1" customWidth="1"/>
    <col min="7932" max="7932" width="14.73046875" style="21" bestFit="1" customWidth="1"/>
    <col min="7933" max="7933" width="14.3984375" style="21" bestFit="1" customWidth="1"/>
    <col min="7934" max="7934" width="12.1328125" style="21" bestFit="1" customWidth="1"/>
    <col min="7935" max="7935" width="12.3984375" style="21" bestFit="1" customWidth="1"/>
    <col min="7936" max="7937" width="13.86328125" style="21" bestFit="1" customWidth="1"/>
    <col min="7938" max="7938" width="14.86328125" style="21" bestFit="1" customWidth="1"/>
    <col min="7939" max="7939" width="12.1328125" style="21" bestFit="1" customWidth="1"/>
    <col min="7940" max="7940" width="12.3984375" style="21" bestFit="1" customWidth="1"/>
    <col min="7941" max="7942" width="13.86328125" style="21" bestFit="1" customWidth="1"/>
    <col min="7943" max="7943" width="14.86328125" style="21" bestFit="1" customWidth="1"/>
    <col min="7944" max="8182" width="9.06640625" style="21"/>
    <col min="8183" max="8183" width="15.3984375" style="21" bestFit="1" customWidth="1"/>
    <col min="8184" max="8184" width="11.1328125" style="21" bestFit="1" customWidth="1"/>
    <col min="8185" max="8185" width="14.59765625" style="21" bestFit="1" customWidth="1"/>
    <col min="8186" max="8186" width="17.3984375" style="21" bestFit="1" customWidth="1"/>
    <col min="8187" max="8187" width="17.59765625" style="21" bestFit="1" customWidth="1"/>
    <col min="8188" max="8188" width="14.73046875" style="21" bestFit="1" customWidth="1"/>
    <col min="8189" max="8189" width="14.3984375" style="21" bestFit="1" customWidth="1"/>
    <col min="8190" max="8190" width="12.1328125" style="21" bestFit="1" customWidth="1"/>
    <col min="8191" max="8191" width="12.3984375" style="21" bestFit="1" customWidth="1"/>
    <col min="8192" max="8193" width="13.86328125" style="21" bestFit="1" customWidth="1"/>
    <col min="8194" max="8194" width="14.86328125" style="21" bestFit="1" customWidth="1"/>
    <col min="8195" max="8195" width="12.1328125" style="21" bestFit="1" customWidth="1"/>
    <col min="8196" max="8196" width="12.3984375" style="21" bestFit="1" customWidth="1"/>
    <col min="8197" max="8198" width="13.86328125" style="21" bestFit="1" customWidth="1"/>
    <col min="8199" max="8199" width="14.86328125" style="21" bestFit="1" customWidth="1"/>
    <col min="8200" max="8438" width="9.06640625" style="21"/>
    <col min="8439" max="8439" width="15.3984375" style="21" bestFit="1" customWidth="1"/>
    <col min="8440" max="8440" width="11.1328125" style="21" bestFit="1" customWidth="1"/>
    <col min="8441" max="8441" width="14.59765625" style="21" bestFit="1" customWidth="1"/>
    <col min="8442" max="8442" width="17.3984375" style="21" bestFit="1" customWidth="1"/>
    <col min="8443" max="8443" width="17.59765625" style="21" bestFit="1" customWidth="1"/>
    <col min="8444" max="8444" width="14.73046875" style="21" bestFit="1" customWidth="1"/>
    <col min="8445" max="8445" width="14.3984375" style="21" bestFit="1" customWidth="1"/>
    <col min="8446" max="8446" width="12.1328125" style="21" bestFit="1" customWidth="1"/>
    <col min="8447" max="8447" width="12.3984375" style="21" bestFit="1" customWidth="1"/>
    <col min="8448" max="8449" width="13.86328125" style="21" bestFit="1" customWidth="1"/>
    <col min="8450" max="8450" width="14.86328125" style="21" bestFit="1" customWidth="1"/>
    <col min="8451" max="8451" width="12.1328125" style="21" bestFit="1" customWidth="1"/>
    <col min="8452" max="8452" width="12.3984375" style="21" bestFit="1" customWidth="1"/>
    <col min="8453" max="8454" width="13.86328125" style="21" bestFit="1" customWidth="1"/>
    <col min="8455" max="8455" width="14.86328125" style="21" bestFit="1" customWidth="1"/>
    <col min="8456" max="8694" width="9.06640625" style="21"/>
    <col min="8695" max="8695" width="15.3984375" style="21" bestFit="1" customWidth="1"/>
    <col min="8696" max="8696" width="11.1328125" style="21" bestFit="1" customWidth="1"/>
    <col min="8697" max="8697" width="14.59765625" style="21" bestFit="1" customWidth="1"/>
    <col min="8698" max="8698" width="17.3984375" style="21" bestFit="1" customWidth="1"/>
    <col min="8699" max="8699" width="17.59765625" style="21" bestFit="1" customWidth="1"/>
    <col min="8700" max="8700" width="14.73046875" style="21" bestFit="1" customWidth="1"/>
    <col min="8701" max="8701" width="14.3984375" style="21" bestFit="1" customWidth="1"/>
    <col min="8702" max="8702" width="12.1328125" style="21" bestFit="1" customWidth="1"/>
    <col min="8703" max="8703" width="12.3984375" style="21" bestFit="1" customWidth="1"/>
    <col min="8704" max="8705" width="13.86328125" style="21" bestFit="1" customWidth="1"/>
    <col min="8706" max="8706" width="14.86328125" style="21" bestFit="1" customWidth="1"/>
    <col min="8707" max="8707" width="12.1328125" style="21" bestFit="1" customWidth="1"/>
    <col min="8708" max="8708" width="12.3984375" style="21" bestFit="1" customWidth="1"/>
    <col min="8709" max="8710" width="13.86328125" style="21" bestFit="1" customWidth="1"/>
    <col min="8711" max="8711" width="14.86328125" style="21" bestFit="1" customWidth="1"/>
    <col min="8712" max="8950" width="9.06640625" style="21"/>
    <col min="8951" max="8951" width="15.3984375" style="21" bestFit="1" customWidth="1"/>
    <col min="8952" max="8952" width="11.1328125" style="21" bestFit="1" customWidth="1"/>
    <col min="8953" max="8953" width="14.59765625" style="21" bestFit="1" customWidth="1"/>
    <col min="8954" max="8954" width="17.3984375" style="21" bestFit="1" customWidth="1"/>
    <col min="8955" max="8955" width="17.59765625" style="21" bestFit="1" customWidth="1"/>
    <col min="8956" max="8956" width="14.73046875" style="21" bestFit="1" customWidth="1"/>
    <col min="8957" max="8957" width="14.3984375" style="21" bestFit="1" customWidth="1"/>
    <col min="8958" max="8958" width="12.1328125" style="21" bestFit="1" customWidth="1"/>
    <col min="8959" max="8959" width="12.3984375" style="21" bestFit="1" customWidth="1"/>
    <col min="8960" max="8961" width="13.86328125" style="21" bestFit="1" customWidth="1"/>
    <col min="8962" max="8962" width="14.86328125" style="21" bestFit="1" customWidth="1"/>
    <col min="8963" max="8963" width="12.1328125" style="21" bestFit="1" customWidth="1"/>
    <col min="8964" max="8964" width="12.3984375" style="21" bestFit="1" customWidth="1"/>
    <col min="8965" max="8966" width="13.86328125" style="21" bestFit="1" customWidth="1"/>
    <col min="8967" max="8967" width="14.86328125" style="21" bestFit="1" customWidth="1"/>
    <col min="8968" max="9206" width="9.06640625" style="21"/>
    <col min="9207" max="9207" width="15.3984375" style="21" bestFit="1" customWidth="1"/>
    <col min="9208" max="9208" width="11.1328125" style="21" bestFit="1" customWidth="1"/>
    <col min="9209" max="9209" width="14.59765625" style="21" bestFit="1" customWidth="1"/>
    <col min="9210" max="9210" width="17.3984375" style="21" bestFit="1" customWidth="1"/>
    <col min="9211" max="9211" width="17.59765625" style="21" bestFit="1" customWidth="1"/>
    <col min="9212" max="9212" width="14.73046875" style="21" bestFit="1" customWidth="1"/>
    <col min="9213" max="9213" width="14.3984375" style="21" bestFit="1" customWidth="1"/>
    <col min="9214" max="9214" width="12.1328125" style="21" bestFit="1" customWidth="1"/>
    <col min="9215" max="9215" width="12.3984375" style="21" bestFit="1" customWidth="1"/>
    <col min="9216" max="9217" width="13.86328125" style="21" bestFit="1" customWidth="1"/>
    <col min="9218" max="9218" width="14.86328125" style="21" bestFit="1" customWidth="1"/>
    <col min="9219" max="9219" width="12.1328125" style="21" bestFit="1" customWidth="1"/>
    <col min="9220" max="9220" width="12.3984375" style="21" bestFit="1" customWidth="1"/>
    <col min="9221" max="9222" width="13.86328125" style="21" bestFit="1" customWidth="1"/>
    <col min="9223" max="9223" width="14.86328125" style="21" bestFit="1" customWidth="1"/>
    <col min="9224" max="9462" width="9.06640625" style="21"/>
    <col min="9463" max="9463" width="15.3984375" style="21" bestFit="1" customWidth="1"/>
    <col min="9464" max="9464" width="11.1328125" style="21" bestFit="1" customWidth="1"/>
    <col min="9465" max="9465" width="14.59765625" style="21" bestFit="1" customWidth="1"/>
    <col min="9466" max="9466" width="17.3984375" style="21" bestFit="1" customWidth="1"/>
    <col min="9467" max="9467" width="17.59765625" style="21" bestFit="1" customWidth="1"/>
    <col min="9468" max="9468" width="14.73046875" style="21" bestFit="1" customWidth="1"/>
    <col min="9469" max="9469" width="14.3984375" style="21" bestFit="1" customWidth="1"/>
    <col min="9470" max="9470" width="12.1328125" style="21" bestFit="1" customWidth="1"/>
    <col min="9471" max="9471" width="12.3984375" style="21" bestFit="1" customWidth="1"/>
    <col min="9472" max="9473" width="13.86328125" style="21" bestFit="1" customWidth="1"/>
    <col min="9474" max="9474" width="14.86328125" style="21" bestFit="1" customWidth="1"/>
    <col min="9475" max="9475" width="12.1328125" style="21" bestFit="1" customWidth="1"/>
    <col min="9476" max="9476" width="12.3984375" style="21" bestFit="1" customWidth="1"/>
    <col min="9477" max="9478" width="13.86328125" style="21" bestFit="1" customWidth="1"/>
    <col min="9479" max="9479" width="14.86328125" style="21" bestFit="1" customWidth="1"/>
    <col min="9480" max="9718" width="9.06640625" style="21"/>
    <col min="9719" max="9719" width="15.3984375" style="21" bestFit="1" customWidth="1"/>
    <col min="9720" max="9720" width="11.1328125" style="21" bestFit="1" customWidth="1"/>
    <col min="9721" max="9721" width="14.59765625" style="21" bestFit="1" customWidth="1"/>
    <col min="9722" max="9722" width="17.3984375" style="21" bestFit="1" customWidth="1"/>
    <col min="9723" max="9723" width="17.59765625" style="21" bestFit="1" customWidth="1"/>
    <col min="9724" max="9724" width="14.73046875" style="21" bestFit="1" customWidth="1"/>
    <col min="9725" max="9725" width="14.3984375" style="21" bestFit="1" customWidth="1"/>
    <col min="9726" max="9726" width="12.1328125" style="21" bestFit="1" customWidth="1"/>
    <col min="9727" max="9727" width="12.3984375" style="21" bestFit="1" customWidth="1"/>
    <col min="9728" max="9729" width="13.86328125" style="21" bestFit="1" customWidth="1"/>
    <col min="9730" max="9730" width="14.86328125" style="21" bestFit="1" customWidth="1"/>
    <col min="9731" max="9731" width="12.1328125" style="21" bestFit="1" customWidth="1"/>
    <col min="9732" max="9732" width="12.3984375" style="21" bestFit="1" customWidth="1"/>
    <col min="9733" max="9734" width="13.86328125" style="21" bestFit="1" customWidth="1"/>
    <col min="9735" max="9735" width="14.86328125" style="21" bestFit="1" customWidth="1"/>
    <col min="9736" max="9974" width="9.06640625" style="21"/>
    <col min="9975" max="9975" width="15.3984375" style="21" bestFit="1" customWidth="1"/>
    <col min="9976" max="9976" width="11.1328125" style="21" bestFit="1" customWidth="1"/>
    <col min="9977" max="9977" width="14.59765625" style="21" bestFit="1" customWidth="1"/>
    <col min="9978" max="9978" width="17.3984375" style="21" bestFit="1" customWidth="1"/>
    <col min="9979" max="9979" width="17.59765625" style="21" bestFit="1" customWidth="1"/>
    <col min="9980" max="9980" width="14.73046875" style="21" bestFit="1" customWidth="1"/>
    <col min="9981" max="9981" width="14.3984375" style="21" bestFit="1" customWidth="1"/>
    <col min="9982" max="9982" width="12.1328125" style="21" bestFit="1" customWidth="1"/>
    <col min="9983" max="9983" width="12.3984375" style="21" bestFit="1" customWidth="1"/>
    <col min="9984" max="9985" width="13.86328125" style="21" bestFit="1" customWidth="1"/>
    <col min="9986" max="9986" width="14.86328125" style="21" bestFit="1" customWidth="1"/>
    <col min="9987" max="9987" width="12.1328125" style="21" bestFit="1" customWidth="1"/>
    <col min="9988" max="9988" width="12.3984375" style="21" bestFit="1" customWidth="1"/>
    <col min="9989" max="9990" width="13.86328125" style="21" bestFit="1" customWidth="1"/>
    <col min="9991" max="9991" width="14.86328125" style="21" bestFit="1" customWidth="1"/>
    <col min="9992" max="10230" width="9.06640625" style="21"/>
    <col min="10231" max="10231" width="15.3984375" style="21" bestFit="1" customWidth="1"/>
    <col min="10232" max="10232" width="11.1328125" style="21" bestFit="1" customWidth="1"/>
    <col min="10233" max="10233" width="14.59765625" style="21" bestFit="1" customWidth="1"/>
    <col min="10234" max="10234" width="17.3984375" style="21" bestFit="1" customWidth="1"/>
    <col min="10235" max="10235" width="17.59765625" style="21" bestFit="1" customWidth="1"/>
    <col min="10236" max="10236" width="14.73046875" style="21" bestFit="1" customWidth="1"/>
    <col min="10237" max="10237" width="14.3984375" style="21" bestFit="1" customWidth="1"/>
    <col min="10238" max="10238" width="12.1328125" style="21" bestFit="1" customWidth="1"/>
    <col min="10239" max="10239" width="12.3984375" style="21" bestFit="1" customWidth="1"/>
    <col min="10240" max="10241" width="13.86328125" style="21" bestFit="1" customWidth="1"/>
    <col min="10242" max="10242" width="14.86328125" style="21" bestFit="1" customWidth="1"/>
    <col min="10243" max="10243" width="12.1328125" style="21" bestFit="1" customWidth="1"/>
    <col min="10244" max="10244" width="12.3984375" style="21" bestFit="1" customWidth="1"/>
    <col min="10245" max="10246" width="13.86328125" style="21" bestFit="1" customWidth="1"/>
    <col min="10247" max="10247" width="14.86328125" style="21" bestFit="1" customWidth="1"/>
    <col min="10248" max="10486" width="9.06640625" style="21"/>
    <col min="10487" max="10487" width="15.3984375" style="21" bestFit="1" customWidth="1"/>
    <col min="10488" max="10488" width="11.1328125" style="21" bestFit="1" customWidth="1"/>
    <col min="10489" max="10489" width="14.59765625" style="21" bestFit="1" customWidth="1"/>
    <col min="10490" max="10490" width="17.3984375" style="21" bestFit="1" customWidth="1"/>
    <col min="10491" max="10491" width="17.59765625" style="21" bestFit="1" customWidth="1"/>
    <col min="10492" max="10492" width="14.73046875" style="21" bestFit="1" customWidth="1"/>
    <col min="10493" max="10493" width="14.3984375" style="21" bestFit="1" customWidth="1"/>
    <col min="10494" max="10494" width="12.1328125" style="21" bestFit="1" customWidth="1"/>
    <col min="10495" max="10495" width="12.3984375" style="21" bestFit="1" customWidth="1"/>
    <col min="10496" max="10497" width="13.86328125" style="21" bestFit="1" customWidth="1"/>
    <col min="10498" max="10498" width="14.86328125" style="21" bestFit="1" customWidth="1"/>
    <col min="10499" max="10499" width="12.1328125" style="21" bestFit="1" customWidth="1"/>
    <col min="10500" max="10500" width="12.3984375" style="21" bestFit="1" customWidth="1"/>
    <col min="10501" max="10502" width="13.86328125" style="21" bestFit="1" customWidth="1"/>
    <col min="10503" max="10503" width="14.86328125" style="21" bestFit="1" customWidth="1"/>
    <col min="10504" max="10742" width="9.06640625" style="21"/>
    <col min="10743" max="10743" width="15.3984375" style="21" bestFit="1" customWidth="1"/>
    <col min="10744" max="10744" width="11.1328125" style="21" bestFit="1" customWidth="1"/>
    <col min="10745" max="10745" width="14.59765625" style="21" bestFit="1" customWidth="1"/>
    <col min="10746" max="10746" width="17.3984375" style="21" bestFit="1" customWidth="1"/>
    <col min="10747" max="10747" width="17.59765625" style="21" bestFit="1" customWidth="1"/>
    <col min="10748" max="10748" width="14.73046875" style="21" bestFit="1" customWidth="1"/>
    <col min="10749" max="10749" width="14.3984375" style="21" bestFit="1" customWidth="1"/>
    <col min="10750" max="10750" width="12.1328125" style="21" bestFit="1" customWidth="1"/>
    <col min="10751" max="10751" width="12.3984375" style="21" bestFit="1" customWidth="1"/>
    <col min="10752" max="10753" width="13.86328125" style="21" bestFit="1" customWidth="1"/>
    <col min="10754" max="10754" width="14.86328125" style="21" bestFit="1" customWidth="1"/>
    <col min="10755" max="10755" width="12.1328125" style="21" bestFit="1" customWidth="1"/>
    <col min="10756" max="10756" width="12.3984375" style="21" bestFit="1" customWidth="1"/>
    <col min="10757" max="10758" width="13.86328125" style="21" bestFit="1" customWidth="1"/>
    <col min="10759" max="10759" width="14.86328125" style="21" bestFit="1" customWidth="1"/>
    <col min="10760" max="10998" width="9.06640625" style="21"/>
    <col min="10999" max="10999" width="15.3984375" style="21" bestFit="1" customWidth="1"/>
    <col min="11000" max="11000" width="11.1328125" style="21" bestFit="1" customWidth="1"/>
    <col min="11001" max="11001" width="14.59765625" style="21" bestFit="1" customWidth="1"/>
    <col min="11002" max="11002" width="17.3984375" style="21" bestFit="1" customWidth="1"/>
    <col min="11003" max="11003" width="17.59765625" style="21" bestFit="1" customWidth="1"/>
    <col min="11004" max="11004" width="14.73046875" style="21" bestFit="1" customWidth="1"/>
    <col min="11005" max="11005" width="14.3984375" style="21" bestFit="1" customWidth="1"/>
    <col min="11006" max="11006" width="12.1328125" style="21" bestFit="1" customWidth="1"/>
    <col min="11007" max="11007" width="12.3984375" style="21" bestFit="1" customWidth="1"/>
    <col min="11008" max="11009" width="13.86328125" style="21" bestFit="1" customWidth="1"/>
    <col min="11010" max="11010" width="14.86328125" style="21" bestFit="1" customWidth="1"/>
    <col min="11011" max="11011" width="12.1328125" style="21" bestFit="1" customWidth="1"/>
    <col min="11012" max="11012" width="12.3984375" style="21" bestFit="1" customWidth="1"/>
    <col min="11013" max="11014" width="13.86328125" style="21" bestFit="1" customWidth="1"/>
    <col min="11015" max="11015" width="14.86328125" style="21" bestFit="1" customWidth="1"/>
    <col min="11016" max="11254" width="9.06640625" style="21"/>
    <col min="11255" max="11255" width="15.3984375" style="21" bestFit="1" customWidth="1"/>
    <col min="11256" max="11256" width="11.1328125" style="21" bestFit="1" customWidth="1"/>
    <col min="11257" max="11257" width="14.59765625" style="21" bestFit="1" customWidth="1"/>
    <col min="11258" max="11258" width="17.3984375" style="21" bestFit="1" customWidth="1"/>
    <col min="11259" max="11259" width="17.59765625" style="21" bestFit="1" customWidth="1"/>
    <col min="11260" max="11260" width="14.73046875" style="21" bestFit="1" customWidth="1"/>
    <col min="11261" max="11261" width="14.3984375" style="21" bestFit="1" customWidth="1"/>
    <col min="11262" max="11262" width="12.1328125" style="21" bestFit="1" customWidth="1"/>
    <col min="11263" max="11263" width="12.3984375" style="21" bestFit="1" customWidth="1"/>
    <col min="11264" max="11265" width="13.86328125" style="21" bestFit="1" customWidth="1"/>
    <col min="11266" max="11266" width="14.86328125" style="21" bestFit="1" customWidth="1"/>
    <col min="11267" max="11267" width="12.1328125" style="21" bestFit="1" customWidth="1"/>
    <col min="11268" max="11268" width="12.3984375" style="21" bestFit="1" customWidth="1"/>
    <col min="11269" max="11270" width="13.86328125" style="21" bestFit="1" customWidth="1"/>
    <col min="11271" max="11271" width="14.86328125" style="21" bestFit="1" customWidth="1"/>
    <col min="11272" max="11510" width="9.06640625" style="21"/>
    <col min="11511" max="11511" width="15.3984375" style="21" bestFit="1" customWidth="1"/>
    <col min="11512" max="11512" width="11.1328125" style="21" bestFit="1" customWidth="1"/>
    <col min="11513" max="11513" width="14.59765625" style="21" bestFit="1" customWidth="1"/>
    <col min="11514" max="11514" width="17.3984375" style="21" bestFit="1" customWidth="1"/>
    <col min="11515" max="11515" width="17.59765625" style="21" bestFit="1" customWidth="1"/>
    <col min="11516" max="11516" width="14.73046875" style="21" bestFit="1" customWidth="1"/>
    <col min="11517" max="11517" width="14.3984375" style="21" bestFit="1" customWidth="1"/>
    <col min="11518" max="11518" width="12.1328125" style="21" bestFit="1" customWidth="1"/>
    <col min="11519" max="11519" width="12.3984375" style="21" bestFit="1" customWidth="1"/>
    <col min="11520" max="11521" width="13.86328125" style="21" bestFit="1" customWidth="1"/>
    <col min="11522" max="11522" width="14.86328125" style="21" bestFit="1" customWidth="1"/>
    <col min="11523" max="11523" width="12.1328125" style="21" bestFit="1" customWidth="1"/>
    <col min="11524" max="11524" width="12.3984375" style="21" bestFit="1" customWidth="1"/>
    <col min="11525" max="11526" width="13.86328125" style="21" bestFit="1" customWidth="1"/>
    <col min="11527" max="11527" width="14.86328125" style="21" bestFit="1" customWidth="1"/>
    <col min="11528" max="11766" width="9.06640625" style="21"/>
    <col min="11767" max="11767" width="15.3984375" style="21" bestFit="1" customWidth="1"/>
    <col min="11768" max="11768" width="11.1328125" style="21" bestFit="1" customWidth="1"/>
    <col min="11769" max="11769" width="14.59765625" style="21" bestFit="1" customWidth="1"/>
    <col min="11770" max="11770" width="17.3984375" style="21" bestFit="1" customWidth="1"/>
    <col min="11771" max="11771" width="17.59765625" style="21" bestFit="1" customWidth="1"/>
    <col min="11772" max="11772" width="14.73046875" style="21" bestFit="1" customWidth="1"/>
    <col min="11773" max="11773" width="14.3984375" style="21" bestFit="1" customWidth="1"/>
    <col min="11774" max="11774" width="12.1328125" style="21" bestFit="1" customWidth="1"/>
    <col min="11775" max="11775" width="12.3984375" style="21" bestFit="1" customWidth="1"/>
    <col min="11776" max="11777" width="13.86328125" style="21" bestFit="1" customWidth="1"/>
    <col min="11778" max="11778" width="14.86328125" style="21" bestFit="1" customWidth="1"/>
    <col min="11779" max="11779" width="12.1328125" style="21" bestFit="1" customWidth="1"/>
    <col min="11780" max="11780" width="12.3984375" style="21" bestFit="1" customWidth="1"/>
    <col min="11781" max="11782" width="13.86328125" style="21" bestFit="1" customWidth="1"/>
    <col min="11783" max="11783" width="14.86328125" style="21" bestFit="1" customWidth="1"/>
    <col min="11784" max="12022" width="9.06640625" style="21"/>
    <col min="12023" max="12023" width="15.3984375" style="21" bestFit="1" customWidth="1"/>
    <col min="12024" max="12024" width="11.1328125" style="21" bestFit="1" customWidth="1"/>
    <col min="12025" max="12025" width="14.59765625" style="21" bestFit="1" customWidth="1"/>
    <col min="12026" max="12026" width="17.3984375" style="21" bestFit="1" customWidth="1"/>
    <col min="12027" max="12027" width="17.59765625" style="21" bestFit="1" customWidth="1"/>
    <col min="12028" max="12028" width="14.73046875" style="21" bestFit="1" customWidth="1"/>
    <col min="12029" max="12029" width="14.3984375" style="21" bestFit="1" customWidth="1"/>
    <col min="12030" max="12030" width="12.1328125" style="21" bestFit="1" customWidth="1"/>
    <col min="12031" max="12031" width="12.3984375" style="21" bestFit="1" customWidth="1"/>
    <col min="12032" max="12033" width="13.86328125" style="21" bestFit="1" customWidth="1"/>
    <col min="12034" max="12034" width="14.86328125" style="21" bestFit="1" customWidth="1"/>
    <col min="12035" max="12035" width="12.1328125" style="21" bestFit="1" customWidth="1"/>
    <col min="12036" max="12036" width="12.3984375" style="21" bestFit="1" customWidth="1"/>
    <col min="12037" max="12038" width="13.86328125" style="21" bestFit="1" customWidth="1"/>
    <col min="12039" max="12039" width="14.86328125" style="21" bestFit="1" customWidth="1"/>
    <col min="12040" max="12278" width="9.06640625" style="21"/>
    <col min="12279" max="12279" width="15.3984375" style="21" bestFit="1" customWidth="1"/>
    <col min="12280" max="12280" width="11.1328125" style="21" bestFit="1" customWidth="1"/>
    <col min="12281" max="12281" width="14.59765625" style="21" bestFit="1" customWidth="1"/>
    <col min="12282" max="12282" width="17.3984375" style="21" bestFit="1" customWidth="1"/>
    <col min="12283" max="12283" width="17.59765625" style="21" bestFit="1" customWidth="1"/>
    <col min="12284" max="12284" width="14.73046875" style="21" bestFit="1" customWidth="1"/>
    <col min="12285" max="12285" width="14.3984375" style="21" bestFit="1" customWidth="1"/>
    <col min="12286" max="12286" width="12.1328125" style="21" bestFit="1" customWidth="1"/>
    <col min="12287" max="12287" width="12.3984375" style="21" bestFit="1" customWidth="1"/>
    <col min="12288" max="12289" width="13.86328125" style="21" bestFit="1" customWidth="1"/>
    <col min="12290" max="12290" width="14.86328125" style="21" bestFit="1" customWidth="1"/>
    <col min="12291" max="12291" width="12.1328125" style="21" bestFit="1" customWidth="1"/>
    <col min="12292" max="12292" width="12.3984375" style="21" bestFit="1" customWidth="1"/>
    <col min="12293" max="12294" width="13.86328125" style="21" bestFit="1" customWidth="1"/>
    <col min="12295" max="12295" width="14.86328125" style="21" bestFit="1" customWidth="1"/>
    <col min="12296" max="12534" width="9.06640625" style="21"/>
    <col min="12535" max="12535" width="15.3984375" style="21" bestFit="1" customWidth="1"/>
    <col min="12536" max="12536" width="11.1328125" style="21" bestFit="1" customWidth="1"/>
    <col min="12537" max="12537" width="14.59765625" style="21" bestFit="1" customWidth="1"/>
    <col min="12538" max="12538" width="17.3984375" style="21" bestFit="1" customWidth="1"/>
    <col min="12539" max="12539" width="17.59765625" style="21" bestFit="1" customWidth="1"/>
    <col min="12540" max="12540" width="14.73046875" style="21" bestFit="1" customWidth="1"/>
    <col min="12541" max="12541" width="14.3984375" style="21" bestFit="1" customWidth="1"/>
    <col min="12542" max="12542" width="12.1328125" style="21" bestFit="1" customWidth="1"/>
    <col min="12543" max="12543" width="12.3984375" style="21" bestFit="1" customWidth="1"/>
    <col min="12544" max="12545" width="13.86328125" style="21" bestFit="1" customWidth="1"/>
    <col min="12546" max="12546" width="14.86328125" style="21" bestFit="1" customWidth="1"/>
    <col min="12547" max="12547" width="12.1328125" style="21" bestFit="1" customWidth="1"/>
    <col min="12548" max="12548" width="12.3984375" style="21" bestFit="1" customWidth="1"/>
    <col min="12549" max="12550" width="13.86328125" style="21" bestFit="1" customWidth="1"/>
    <col min="12551" max="12551" width="14.86328125" style="21" bestFit="1" customWidth="1"/>
    <col min="12552" max="12790" width="9.06640625" style="21"/>
    <col min="12791" max="12791" width="15.3984375" style="21" bestFit="1" customWidth="1"/>
    <col min="12792" max="12792" width="11.1328125" style="21" bestFit="1" customWidth="1"/>
    <col min="12793" max="12793" width="14.59765625" style="21" bestFit="1" customWidth="1"/>
    <col min="12794" max="12794" width="17.3984375" style="21" bestFit="1" customWidth="1"/>
    <col min="12795" max="12795" width="17.59765625" style="21" bestFit="1" customWidth="1"/>
    <col min="12796" max="12796" width="14.73046875" style="21" bestFit="1" customWidth="1"/>
    <col min="12797" max="12797" width="14.3984375" style="21" bestFit="1" customWidth="1"/>
    <col min="12798" max="12798" width="12.1328125" style="21" bestFit="1" customWidth="1"/>
    <col min="12799" max="12799" width="12.3984375" style="21" bestFit="1" customWidth="1"/>
    <col min="12800" max="12801" width="13.86328125" style="21" bestFit="1" customWidth="1"/>
    <col min="12802" max="12802" width="14.86328125" style="21" bestFit="1" customWidth="1"/>
    <col min="12803" max="12803" width="12.1328125" style="21" bestFit="1" customWidth="1"/>
    <col min="12804" max="12804" width="12.3984375" style="21" bestFit="1" customWidth="1"/>
    <col min="12805" max="12806" width="13.86328125" style="21" bestFit="1" customWidth="1"/>
    <col min="12807" max="12807" width="14.86328125" style="21" bestFit="1" customWidth="1"/>
    <col min="12808" max="13046" width="9.06640625" style="21"/>
    <col min="13047" max="13047" width="15.3984375" style="21" bestFit="1" customWidth="1"/>
    <col min="13048" max="13048" width="11.1328125" style="21" bestFit="1" customWidth="1"/>
    <col min="13049" max="13049" width="14.59765625" style="21" bestFit="1" customWidth="1"/>
    <col min="13050" max="13050" width="17.3984375" style="21" bestFit="1" customWidth="1"/>
    <col min="13051" max="13051" width="17.59765625" style="21" bestFit="1" customWidth="1"/>
    <col min="13052" max="13052" width="14.73046875" style="21" bestFit="1" customWidth="1"/>
    <col min="13053" max="13053" width="14.3984375" style="21" bestFit="1" customWidth="1"/>
    <col min="13054" max="13054" width="12.1328125" style="21" bestFit="1" customWidth="1"/>
    <col min="13055" max="13055" width="12.3984375" style="21" bestFit="1" customWidth="1"/>
    <col min="13056" max="13057" width="13.86328125" style="21" bestFit="1" customWidth="1"/>
    <col min="13058" max="13058" width="14.86328125" style="21" bestFit="1" customWidth="1"/>
    <col min="13059" max="13059" width="12.1328125" style="21" bestFit="1" customWidth="1"/>
    <col min="13060" max="13060" width="12.3984375" style="21" bestFit="1" customWidth="1"/>
    <col min="13061" max="13062" width="13.86328125" style="21" bestFit="1" customWidth="1"/>
    <col min="13063" max="13063" width="14.86328125" style="21" bestFit="1" customWidth="1"/>
    <col min="13064" max="13302" width="9.06640625" style="21"/>
    <col min="13303" max="13303" width="15.3984375" style="21" bestFit="1" customWidth="1"/>
    <col min="13304" max="13304" width="11.1328125" style="21" bestFit="1" customWidth="1"/>
    <col min="13305" max="13305" width="14.59765625" style="21" bestFit="1" customWidth="1"/>
    <col min="13306" max="13306" width="17.3984375" style="21" bestFit="1" customWidth="1"/>
    <col min="13307" max="13307" width="17.59765625" style="21" bestFit="1" customWidth="1"/>
    <col min="13308" max="13308" width="14.73046875" style="21" bestFit="1" customWidth="1"/>
    <col min="13309" max="13309" width="14.3984375" style="21" bestFit="1" customWidth="1"/>
    <col min="13310" max="13310" width="12.1328125" style="21" bestFit="1" customWidth="1"/>
    <col min="13311" max="13311" width="12.3984375" style="21" bestFit="1" customWidth="1"/>
    <col min="13312" max="13313" width="13.86328125" style="21" bestFit="1" customWidth="1"/>
    <col min="13314" max="13314" width="14.86328125" style="21" bestFit="1" customWidth="1"/>
    <col min="13315" max="13315" width="12.1328125" style="21" bestFit="1" customWidth="1"/>
    <col min="13316" max="13316" width="12.3984375" style="21" bestFit="1" customWidth="1"/>
    <col min="13317" max="13318" width="13.86328125" style="21" bestFit="1" customWidth="1"/>
    <col min="13319" max="13319" width="14.86328125" style="21" bestFit="1" customWidth="1"/>
    <col min="13320" max="13558" width="9.06640625" style="21"/>
    <col min="13559" max="13559" width="15.3984375" style="21" bestFit="1" customWidth="1"/>
    <col min="13560" max="13560" width="11.1328125" style="21" bestFit="1" customWidth="1"/>
    <col min="13561" max="13561" width="14.59765625" style="21" bestFit="1" customWidth="1"/>
    <col min="13562" max="13562" width="17.3984375" style="21" bestFit="1" customWidth="1"/>
    <col min="13563" max="13563" width="17.59765625" style="21" bestFit="1" customWidth="1"/>
    <col min="13564" max="13564" width="14.73046875" style="21" bestFit="1" customWidth="1"/>
    <col min="13565" max="13565" width="14.3984375" style="21" bestFit="1" customWidth="1"/>
    <col min="13566" max="13566" width="12.1328125" style="21" bestFit="1" customWidth="1"/>
    <col min="13567" max="13567" width="12.3984375" style="21" bestFit="1" customWidth="1"/>
    <col min="13568" max="13569" width="13.86328125" style="21" bestFit="1" customWidth="1"/>
    <col min="13570" max="13570" width="14.86328125" style="21" bestFit="1" customWidth="1"/>
    <col min="13571" max="13571" width="12.1328125" style="21" bestFit="1" customWidth="1"/>
    <col min="13572" max="13572" width="12.3984375" style="21" bestFit="1" customWidth="1"/>
    <col min="13573" max="13574" width="13.86328125" style="21" bestFit="1" customWidth="1"/>
    <col min="13575" max="13575" width="14.86328125" style="21" bestFit="1" customWidth="1"/>
    <col min="13576" max="13814" width="9.06640625" style="21"/>
    <col min="13815" max="13815" width="15.3984375" style="21" bestFit="1" customWidth="1"/>
    <col min="13816" max="13816" width="11.1328125" style="21" bestFit="1" customWidth="1"/>
    <col min="13817" max="13817" width="14.59765625" style="21" bestFit="1" customWidth="1"/>
    <col min="13818" max="13818" width="17.3984375" style="21" bestFit="1" customWidth="1"/>
    <col min="13819" max="13819" width="17.59765625" style="21" bestFit="1" customWidth="1"/>
    <col min="13820" max="13820" width="14.73046875" style="21" bestFit="1" customWidth="1"/>
    <col min="13821" max="13821" width="14.3984375" style="21" bestFit="1" customWidth="1"/>
    <col min="13822" max="13822" width="12.1328125" style="21" bestFit="1" customWidth="1"/>
    <col min="13823" max="13823" width="12.3984375" style="21" bestFit="1" customWidth="1"/>
    <col min="13824" max="13825" width="13.86328125" style="21" bestFit="1" customWidth="1"/>
    <col min="13826" max="13826" width="14.86328125" style="21" bestFit="1" customWidth="1"/>
    <col min="13827" max="13827" width="12.1328125" style="21" bestFit="1" customWidth="1"/>
    <col min="13828" max="13828" width="12.3984375" style="21" bestFit="1" customWidth="1"/>
    <col min="13829" max="13830" width="13.86328125" style="21" bestFit="1" customWidth="1"/>
    <col min="13831" max="13831" width="14.86328125" style="21" bestFit="1" customWidth="1"/>
    <col min="13832" max="14070" width="9.06640625" style="21"/>
    <col min="14071" max="14071" width="15.3984375" style="21" bestFit="1" customWidth="1"/>
    <col min="14072" max="14072" width="11.1328125" style="21" bestFit="1" customWidth="1"/>
    <col min="14073" max="14073" width="14.59765625" style="21" bestFit="1" customWidth="1"/>
    <col min="14074" max="14074" width="17.3984375" style="21" bestFit="1" customWidth="1"/>
    <col min="14075" max="14075" width="17.59765625" style="21" bestFit="1" customWidth="1"/>
    <col min="14076" max="14076" width="14.73046875" style="21" bestFit="1" customWidth="1"/>
    <col min="14077" max="14077" width="14.3984375" style="21" bestFit="1" customWidth="1"/>
    <col min="14078" max="14078" width="12.1328125" style="21" bestFit="1" customWidth="1"/>
    <col min="14079" max="14079" width="12.3984375" style="21" bestFit="1" customWidth="1"/>
    <col min="14080" max="14081" width="13.86328125" style="21" bestFit="1" customWidth="1"/>
    <col min="14082" max="14082" width="14.86328125" style="21" bestFit="1" customWidth="1"/>
    <col min="14083" max="14083" width="12.1328125" style="21" bestFit="1" customWidth="1"/>
    <col min="14084" max="14084" width="12.3984375" style="21" bestFit="1" customWidth="1"/>
    <col min="14085" max="14086" width="13.86328125" style="21" bestFit="1" customWidth="1"/>
    <col min="14087" max="14087" width="14.86328125" style="21" bestFit="1" customWidth="1"/>
    <col min="14088" max="14326" width="9.06640625" style="21"/>
    <col min="14327" max="14327" width="15.3984375" style="21" bestFit="1" customWidth="1"/>
    <col min="14328" max="14328" width="11.1328125" style="21" bestFit="1" customWidth="1"/>
    <col min="14329" max="14329" width="14.59765625" style="21" bestFit="1" customWidth="1"/>
    <col min="14330" max="14330" width="17.3984375" style="21" bestFit="1" customWidth="1"/>
    <col min="14331" max="14331" width="17.59765625" style="21" bestFit="1" customWidth="1"/>
    <col min="14332" max="14332" width="14.73046875" style="21" bestFit="1" customWidth="1"/>
    <col min="14333" max="14333" width="14.3984375" style="21" bestFit="1" customWidth="1"/>
    <col min="14334" max="14334" width="12.1328125" style="21" bestFit="1" customWidth="1"/>
    <col min="14335" max="14335" width="12.3984375" style="21" bestFit="1" customWidth="1"/>
    <col min="14336" max="14337" width="13.86328125" style="21" bestFit="1" customWidth="1"/>
    <col min="14338" max="14338" width="14.86328125" style="21" bestFit="1" customWidth="1"/>
    <col min="14339" max="14339" width="12.1328125" style="21" bestFit="1" customWidth="1"/>
    <col min="14340" max="14340" width="12.3984375" style="21" bestFit="1" customWidth="1"/>
    <col min="14341" max="14342" width="13.86328125" style="21" bestFit="1" customWidth="1"/>
    <col min="14343" max="14343" width="14.86328125" style="21" bestFit="1" customWidth="1"/>
    <col min="14344" max="14582" width="9.06640625" style="21"/>
    <col min="14583" max="14583" width="15.3984375" style="21" bestFit="1" customWidth="1"/>
    <col min="14584" max="14584" width="11.1328125" style="21" bestFit="1" customWidth="1"/>
    <col min="14585" max="14585" width="14.59765625" style="21" bestFit="1" customWidth="1"/>
    <col min="14586" max="14586" width="17.3984375" style="21" bestFit="1" customWidth="1"/>
    <col min="14587" max="14587" width="17.59765625" style="21" bestFit="1" customWidth="1"/>
    <col min="14588" max="14588" width="14.73046875" style="21" bestFit="1" customWidth="1"/>
    <col min="14589" max="14589" width="14.3984375" style="21" bestFit="1" customWidth="1"/>
    <col min="14590" max="14590" width="12.1328125" style="21" bestFit="1" customWidth="1"/>
    <col min="14591" max="14591" width="12.3984375" style="21" bestFit="1" customWidth="1"/>
    <col min="14592" max="14593" width="13.86328125" style="21" bestFit="1" customWidth="1"/>
    <col min="14594" max="14594" width="14.86328125" style="21" bestFit="1" customWidth="1"/>
    <col min="14595" max="14595" width="12.1328125" style="21" bestFit="1" customWidth="1"/>
    <col min="14596" max="14596" width="12.3984375" style="21" bestFit="1" customWidth="1"/>
    <col min="14597" max="14598" width="13.86328125" style="21" bestFit="1" customWidth="1"/>
    <col min="14599" max="14599" width="14.86328125" style="21" bestFit="1" customWidth="1"/>
    <col min="14600" max="14838" width="9.06640625" style="21"/>
    <col min="14839" max="14839" width="15.3984375" style="21" bestFit="1" customWidth="1"/>
    <col min="14840" max="14840" width="11.1328125" style="21" bestFit="1" customWidth="1"/>
    <col min="14841" max="14841" width="14.59765625" style="21" bestFit="1" customWidth="1"/>
    <col min="14842" max="14842" width="17.3984375" style="21" bestFit="1" customWidth="1"/>
    <col min="14843" max="14843" width="17.59765625" style="21" bestFit="1" customWidth="1"/>
    <col min="14844" max="14844" width="14.73046875" style="21" bestFit="1" customWidth="1"/>
    <col min="14845" max="14845" width="14.3984375" style="21" bestFit="1" customWidth="1"/>
    <col min="14846" max="14846" width="12.1328125" style="21" bestFit="1" customWidth="1"/>
    <col min="14847" max="14847" width="12.3984375" style="21" bestFit="1" customWidth="1"/>
    <col min="14848" max="14849" width="13.86328125" style="21" bestFit="1" customWidth="1"/>
    <col min="14850" max="14850" width="14.86328125" style="21" bestFit="1" customWidth="1"/>
    <col min="14851" max="14851" width="12.1328125" style="21" bestFit="1" customWidth="1"/>
    <col min="14852" max="14852" width="12.3984375" style="21" bestFit="1" customWidth="1"/>
    <col min="14853" max="14854" width="13.86328125" style="21" bestFit="1" customWidth="1"/>
    <col min="14855" max="14855" width="14.86328125" style="21" bestFit="1" customWidth="1"/>
    <col min="14856" max="15094" width="9.06640625" style="21"/>
    <col min="15095" max="15095" width="15.3984375" style="21" bestFit="1" customWidth="1"/>
    <col min="15096" max="15096" width="11.1328125" style="21" bestFit="1" customWidth="1"/>
    <col min="15097" max="15097" width="14.59765625" style="21" bestFit="1" customWidth="1"/>
    <col min="15098" max="15098" width="17.3984375" style="21" bestFit="1" customWidth="1"/>
    <col min="15099" max="15099" width="17.59765625" style="21" bestFit="1" customWidth="1"/>
    <col min="15100" max="15100" width="14.73046875" style="21" bestFit="1" customWidth="1"/>
    <col min="15101" max="15101" width="14.3984375" style="21" bestFit="1" customWidth="1"/>
    <col min="15102" max="15102" width="12.1328125" style="21" bestFit="1" customWidth="1"/>
    <col min="15103" max="15103" width="12.3984375" style="21" bestFit="1" customWidth="1"/>
    <col min="15104" max="15105" width="13.86328125" style="21" bestFit="1" customWidth="1"/>
    <col min="15106" max="15106" width="14.86328125" style="21" bestFit="1" customWidth="1"/>
    <col min="15107" max="15107" width="12.1328125" style="21" bestFit="1" customWidth="1"/>
    <col min="15108" max="15108" width="12.3984375" style="21" bestFit="1" customWidth="1"/>
    <col min="15109" max="15110" width="13.86328125" style="21" bestFit="1" customWidth="1"/>
    <col min="15111" max="15111" width="14.86328125" style="21" bestFit="1" customWidth="1"/>
    <col min="15112" max="15350" width="9.06640625" style="21"/>
    <col min="15351" max="15351" width="15.3984375" style="21" bestFit="1" customWidth="1"/>
    <col min="15352" max="15352" width="11.1328125" style="21" bestFit="1" customWidth="1"/>
    <col min="15353" max="15353" width="14.59765625" style="21" bestFit="1" customWidth="1"/>
    <col min="15354" max="15354" width="17.3984375" style="21" bestFit="1" customWidth="1"/>
    <col min="15355" max="15355" width="17.59765625" style="21" bestFit="1" customWidth="1"/>
    <col min="15356" max="15356" width="14.73046875" style="21" bestFit="1" customWidth="1"/>
    <col min="15357" max="15357" width="14.3984375" style="21" bestFit="1" customWidth="1"/>
    <col min="15358" max="15358" width="12.1328125" style="21" bestFit="1" customWidth="1"/>
    <col min="15359" max="15359" width="12.3984375" style="21" bestFit="1" customWidth="1"/>
    <col min="15360" max="15361" width="13.86328125" style="21" bestFit="1" customWidth="1"/>
    <col min="15362" max="15362" width="14.86328125" style="21" bestFit="1" customWidth="1"/>
    <col min="15363" max="15363" width="12.1328125" style="21" bestFit="1" customWidth="1"/>
    <col min="15364" max="15364" width="12.3984375" style="21" bestFit="1" customWidth="1"/>
    <col min="15365" max="15366" width="13.86328125" style="21" bestFit="1" customWidth="1"/>
    <col min="15367" max="15367" width="14.86328125" style="21" bestFit="1" customWidth="1"/>
    <col min="15368" max="15606" width="9.06640625" style="21"/>
    <col min="15607" max="15607" width="15.3984375" style="21" bestFit="1" customWidth="1"/>
    <col min="15608" max="15608" width="11.1328125" style="21" bestFit="1" customWidth="1"/>
    <col min="15609" max="15609" width="14.59765625" style="21" bestFit="1" customWidth="1"/>
    <col min="15610" max="15610" width="17.3984375" style="21" bestFit="1" customWidth="1"/>
    <col min="15611" max="15611" width="17.59765625" style="21" bestFit="1" customWidth="1"/>
    <col min="15612" max="15612" width="14.73046875" style="21" bestFit="1" customWidth="1"/>
    <col min="15613" max="15613" width="14.3984375" style="21" bestFit="1" customWidth="1"/>
    <col min="15614" max="15614" width="12.1328125" style="21" bestFit="1" customWidth="1"/>
    <col min="15615" max="15615" width="12.3984375" style="21" bestFit="1" customWidth="1"/>
    <col min="15616" max="15617" width="13.86328125" style="21" bestFit="1" customWidth="1"/>
    <col min="15618" max="15618" width="14.86328125" style="21" bestFit="1" customWidth="1"/>
    <col min="15619" max="15619" width="12.1328125" style="21" bestFit="1" customWidth="1"/>
    <col min="15620" max="15620" width="12.3984375" style="21" bestFit="1" customWidth="1"/>
    <col min="15621" max="15622" width="13.86328125" style="21" bestFit="1" customWidth="1"/>
    <col min="15623" max="15623" width="14.86328125" style="21" bestFit="1" customWidth="1"/>
    <col min="15624" max="15862" width="9.06640625" style="21"/>
    <col min="15863" max="15863" width="15.3984375" style="21" bestFit="1" customWidth="1"/>
    <col min="15864" max="15864" width="11.1328125" style="21" bestFit="1" customWidth="1"/>
    <col min="15865" max="15865" width="14.59765625" style="21" bestFit="1" customWidth="1"/>
    <col min="15866" max="15866" width="17.3984375" style="21" bestFit="1" customWidth="1"/>
    <col min="15867" max="15867" width="17.59765625" style="21" bestFit="1" customWidth="1"/>
    <col min="15868" max="15868" width="14.73046875" style="21" bestFit="1" customWidth="1"/>
    <col min="15869" max="15869" width="14.3984375" style="21" bestFit="1" customWidth="1"/>
    <col min="15870" max="15870" width="12.1328125" style="21" bestFit="1" customWidth="1"/>
    <col min="15871" max="15871" width="12.3984375" style="21" bestFit="1" customWidth="1"/>
    <col min="15872" max="15873" width="13.86328125" style="21" bestFit="1" customWidth="1"/>
    <col min="15874" max="15874" width="14.86328125" style="21" bestFit="1" customWidth="1"/>
    <col min="15875" max="15875" width="12.1328125" style="21" bestFit="1" customWidth="1"/>
    <col min="15876" max="15876" width="12.3984375" style="21" bestFit="1" customWidth="1"/>
    <col min="15877" max="15878" width="13.86328125" style="21" bestFit="1" customWidth="1"/>
    <col min="15879" max="15879" width="14.86328125" style="21" bestFit="1" customWidth="1"/>
    <col min="15880" max="16118" width="9.06640625" style="21"/>
    <col min="16119" max="16119" width="15.3984375" style="21" bestFit="1" customWidth="1"/>
    <col min="16120" max="16120" width="11.1328125" style="21" bestFit="1" customWidth="1"/>
    <col min="16121" max="16121" width="14.59765625" style="21" bestFit="1" customWidth="1"/>
    <col min="16122" max="16122" width="17.3984375" style="21" bestFit="1" customWidth="1"/>
    <col min="16123" max="16123" width="17.59765625" style="21" bestFit="1" customWidth="1"/>
    <col min="16124" max="16124" width="14.73046875" style="21" bestFit="1" customWidth="1"/>
    <col min="16125" max="16125" width="14.3984375" style="21" bestFit="1" customWidth="1"/>
    <col min="16126" max="16126" width="12.1328125" style="21" bestFit="1" customWidth="1"/>
    <col min="16127" max="16127" width="12.3984375" style="21" bestFit="1" customWidth="1"/>
    <col min="16128" max="16129" width="13.86328125" style="21" bestFit="1" customWidth="1"/>
    <col min="16130" max="16130" width="14.86328125" style="21" bestFit="1" customWidth="1"/>
    <col min="16131" max="16131" width="12.1328125" style="21" bestFit="1" customWidth="1"/>
    <col min="16132" max="16132" width="12.3984375" style="21" bestFit="1" customWidth="1"/>
    <col min="16133" max="16134" width="13.86328125" style="21" bestFit="1" customWidth="1"/>
    <col min="16135" max="16135" width="14.86328125" style="21" bestFit="1" customWidth="1"/>
    <col min="16136" max="16384" width="9.06640625" style="21"/>
  </cols>
  <sheetData>
    <row r="1" spans="1:19">
      <c r="A1" s="68" t="s">
        <v>223</v>
      </c>
      <c r="B1" s="69" t="s">
        <v>224</v>
      </c>
      <c r="C1" s="76" t="s">
        <v>222</v>
      </c>
      <c r="D1" s="100" t="s">
        <v>181</v>
      </c>
      <c r="E1" s="100" t="s">
        <v>182</v>
      </c>
      <c r="F1" s="100" t="s">
        <v>183</v>
      </c>
      <c r="G1" s="100" t="s">
        <v>184</v>
      </c>
      <c r="H1" s="100" t="s">
        <v>186</v>
      </c>
      <c r="I1" s="100" t="s">
        <v>185</v>
      </c>
      <c r="J1" s="100" t="s">
        <v>187</v>
      </c>
      <c r="K1" s="100" t="s">
        <v>188</v>
      </c>
      <c r="L1" s="100" t="s">
        <v>189</v>
      </c>
      <c r="M1" s="100" t="s">
        <v>190</v>
      </c>
      <c r="N1" s="100" t="s">
        <v>191</v>
      </c>
      <c r="O1" s="100" t="s">
        <v>192</v>
      </c>
      <c r="P1" s="100" t="s">
        <v>193</v>
      </c>
      <c r="Q1" s="100" t="s">
        <v>194</v>
      </c>
      <c r="R1" s="100" t="s">
        <v>195</v>
      </c>
      <c r="S1" s="100" t="s">
        <v>196</v>
      </c>
    </row>
    <row r="2" spans="1:19">
      <c r="A2" s="75" t="s">
        <v>7</v>
      </c>
      <c r="B2" s="76" t="s">
        <v>8</v>
      </c>
      <c r="C2" s="76">
        <v>5</v>
      </c>
      <c r="D2" s="78">
        <f>IFERROR((($C2*s_DL)/up_out!C2),".")</f>
        <v>819681.34823102516</v>
      </c>
      <c r="E2" s="78">
        <f>IFERROR((($C2*s_DL)/up_out!D2),".")</f>
        <v>23289087.560526557</v>
      </c>
      <c r="F2" s="78">
        <f>IFERROR((($C2*s_DL)/up_out!E2),".")</f>
        <v>65384.874778775898</v>
      </c>
      <c r="G2" s="78">
        <f>IFERROR((($C2*s_DL)/up_out!F2),".")</f>
        <v>5.4505676939555547</v>
      </c>
      <c r="H2" s="78">
        <f>IFERROR((($C2*s_DL)/up_out!G2),".")</f>
        <v>885071.67357749492</v>
      </c>
      <c r="I2" s="78">
        <f>IFERROR((($C2*s_DL)/up_out!H2),".")</f>
        <v>24108774.359325275</v>
      </c>
      <c r="J2" s="78">
        <f>IFERROR((($C2*s_DL)/up_out!I2),".")</f>
        <v>7.3521689497716913</v>
      </c>
      <c r="K2" s="78">
        <f>IFERROR((($C2*s_DL)/up_out!J2),".")</f>
        <v>7.3521689497716913</v>
      </c>
      <c r="L2" s="78">
        <f>IFERROR((($C2*s_DL)/up_out!K2),".")</f>
        <v>7.3521689497716913</v>
      </c>
      <c r="M2" s="78">
        <f>IFERROR((($C2*s_DL)/up_out!L2),".")</f>
        <v>7.3521689497716913</v>
      </c>
      <c r="N2" s="78">
        <f>IFERROR((($C2*s_DL)/up_out!M2),".")</f>
        <v>7.3521689497716913</v>
      </c>
      <c r="O2" s="78">
        <f>IFERROR((($C2*s_DL)/up_out!N2),".")</f>
        <v>5.9139211196916177</v>
      </c>
      <c r="P2" s="78">
        <f>IFERROR((($C2*s_DL)/up_out!O2),".")</f>
        <v>5.8497605524000456</v>
      </c>
      <c r="Q2" s="78">
        <f>IFERROR((($C2*s_DL)/up_out!P2),".")</f>
        <v>5.7419115638293752</v>
      </c>
      <c r="R2" s="78">
        <f>IFERROR((($C2*s_DL)/up_out!Q2),".")</f>
        <v>5.7565030013852576</v>
      </c>
      <c r="S2" s="78">
        <f>IFERROR((($C2*s_DL)/up_out!R2),".")</f>
        <v>6.1602475018198648</v>
      </c>
    </row>
    <row r="3" spans="1:19">
      <c r="A3" s="82" t="s">
        <v>9</v>
      </c>
      <c r="B3" s="76" t="s">
        <v>10</v>
      </c>
      <c r="C3" s="76">
        <v>5</v>
      </c>
      <c r="D3" s="78">
        <f>IFERROR((($C3*s_DL)/up_out!C3),".")</f>
        <v>819681.34823102516</v>
      </c>
      <c r="E3" s="78">
        <f>IFERROR((($C3*s_DL)/up_out!D3),".")</f>
        <v>23289087.560526557</v>
      </c>
      <c r="F3" s="78">
        <f>IFERROR((($C3*s_DL)/up_out!E3),".")</f>
        <v>65384.874778775898</v>
      </c>
      <c r="G3" s="78">
        <f>IFERROR((($C3*s_DL)/up_out!F3),".")</f>
        <v>5.4764338657958787</v>
      </c>
      <c r="H3" s="78">
        <f>IFERROR((($C3*s_DL)/up_out!G3),".")</f>
        <v>885071.69944366685</v>
      </c>
      <c r="I3" s="78">
        <f>IFERROR((($C3*s_DL)/up_out!H3),".")</f>
        <v>24108774.385191444</v>
      </c>
      <c r="J3" s="78">
        <f>IFERROR((($C3*s_DL)/up_out!I3),".")</f>
        <v>7.490296803652968</v>
      </c>
      <c r="K3" s="78">
        <f>IFERROR((($C3*s_DL)/up_out!J3),".")</f>
        <v>7.490296803652968</v>
      </c>
      <c r="L3" s="78">
        <f>IFERROR((($C3*s_DL)/up_out!K3),".")</f>
        <v>7.490296803652968</v>
      </c>
      <c r="M3" s="78">
        <f>IFERROR((($C3*s_DL)/up_out!L3),".")</f>
        <v>7.490296803652968</v>
      </c>
      <c r="N3" s="78">
        <f>IFERROR((($C3*s_DL)/up_out!M3),".")</f>
        <v>7.490296803652968</v>
      </c>
      <c r="O3" s="78">
        <f>IFERROR((($C3*s_DL)/up_out!N3),".")</f>
        <v>6.0102251883073787</v>
      </c>
      <c r="P3" s="78">
        <f>IFERROR((($C3*s_DL)/up_out!O3),".")</f>
        <v>5.8450832043713321</v>
      </c>
      <c r="Q3" s="78">
        <f>IFERROR((($C3*s_DL)/up_out!P3),".")</f>
        <v>5.6538085826574873</v>
      </c>
      <c r="R3" s="78">
        <f>IFERROR((($C3*s_DL)/up_out!Q3),".")</f>
        <v>5.4847827669776708</v>
      </c>
      <c r="S3" s="78">
        <f>IFERROR((($C3*s_DL)/up_out!R3),".")</f>
        <v>6.1894815246607688</v>
      </c>
    </row>
    <row r="4" spans="1:19">
      <c r="A4" s="75" t="s">
        <v>11</v>
      </c>
      <c r="B4" s="76" t="s">
        <v>8</v>
      </c>
      <c r="C4" s="76">
        <v>5</v>
      </c>
      <c r="D4" s="78">
        <f>IFERROR((($C4*s_DL)/up_out!C4),".")</f>
        <v>819681.34823102516</v>
      </c>
      <c r="E4" s="78">
        <f>IFERROR((($C4*s_DL)/up_out!D4),".")</f>
        <v>23289087.560526557</v>
      </c>
      <c r="F4" s="78">
        <f>IFERROR((($C4*s_DL)/up_out!E4),".")</f>
        <v>65384.874778775898</v>
      </c>
      <c r="G4" s="78">
        <f>IFERROR((($C4*s_DL)/up_out!F4),".")</f>
        <v>5.0785991890268782</v>
      </c>
      <c r="H4" s="78">
        <f>IFERROR((($C4*s_DL)/up_out!G4),".")</f>
        <v>885071.30160899006</v>
      </c>
      <c r="I4" s="78">
        <f>IFERROR((($C4*s_DL)/up_out!H4),".")</f>
        <v>24108773.987356771</v>
      </c>
      <c r="J4" s="78">
        <f>IFERROR((($C4*s_DL)/up_out!I4),".")</f>
        <v>6.3162100456621006</v>
      </c>
      <c r="K4" s="78">
        <f>IFERROR((($C4*s_DL)/up_out!J4),".")</f>
        <v>6.3162100456621006</v>
      </c>
      <c r="L4" s="78">
        <f>IFERROR((($C4*s_DL)/up_out!K4),".")</f>
        <v>6.3162100456621006</v>
      </c>
      <c r="M4" s="78">
        <f>IFERROR((($C4*s_DL)/up_out!L4),".")</f>
        <v>6.3162100456621006</v>
      </c>
      <c r="N4" s="78">
        <f>IFERROR((($C4*s_DL)/up_out!M4),".")</f>
        <v>6.3162100456621006</v>
      </c>
      <c r="O4" s="78">
        <f>IFERROR((($C4*s_DL)/up_out!N4),".")</f>
        <v>5.3816046966731879</v>
      </c>
      <c r="P4" s="78">
        <f>IFERROR((($C4*s_DL)/up_out!O4),".")</f>
        <v>5.7077625570776247</v>
      </c>
      <c r="Q4" s="78">
        <f>IFERROR((($C4*s_DL)/up_out!P4),".")</f>
        <v>5.7304124084946011</v>
      </c>
      <c r="R4" s="78">
        <f>IFERROR((($C4*s_DL)/up_out!Q4),".")</f>
        <v>5.642507384572685</v>
      </c>
      <c r="S4" s="78">
        <f>IFERROR((($C4*s_DL)/up_out!R4),".")</f>
        <v>5.7398476128718494</v>
      </c>
    </row>
    <row r="5" spans="1:19">
      <c r="A5" s="75" t="s">
        <v>12</v>
      </c>
      <c r="B5" s="85" t="s">
        <v>8</v>
      </c>
      <c r="C5" s="76">
        <v>5</v>
      </c>
      <c r="D5" s="78">
        <f>IFERROR((($C5*s_DL)/up_out!C5),".")</f>
        <v>819681.34823102516</v>
      </c>
      <c r="E5" s="78">
        <f>IFERROR((($C5*s_DL)/up_out!D5),".")</f>
        <v>23289087.560526557</v>
      </c>
      <c r="F5" s="78">
        <f>IFERROR((($C5*s_DL)/up_out!E5),".")</f>
        <v>65384.874778775898</v>
      </c>
      <c r="G5" s="78">
        <f>IFERROR((($C5*s_DL)/up_out!F5),".")</f>
        <v>4.9997083278381078</v>
      </c>
      <c r="H5" s="78">
        <f>IFERROR((($C5*s_DL)/up_out!G5),".")</f>
        <v>885071.22271812893</v>
      </c>
      <c r="I5" s="78">
        <f>IFERROR((($C5*s_DL)/up_out!H5),".")</f>
        <v>24108773.908465911</v>
      </c>
      <c r="J5" s="78">
        <f>IFERROR((($C5*s_DL)/up_out!I5),".")</f>
        <v>7.5091324200913228</v>
      </c>
      <c r="K5" s="78">
        <f>IFERROR((($C5*s_DL)/up_out!J5),".")</f>
        <v>7.5091324200913228</v>
      </c>
      <c r="L5" s="78">
        <f>IFERROR((($C5*s_DL)/up_out!K5),".")</f>
        <v>7.5091324200913228</v>
      </c>
      <c r="M5" s="78">
        <f>IFERROR((($C5*s_DL)/up_out!L5),".")</f>
        <v>7.5091324200913228</v>
      </c>
      <c r="N5" s="78">
        <f>IFERROR((($C5*s_DL)/up_out!M5),".")</f>
        <v>7.5091324200913228</v>
      </c>
      <c r="O5" s="78">
        <f>IFERROR((($C5*s_DL)/up_out!N5),".")</f>
        <v>5.6506849315068495</v>
      </c>
      <c r="P5" s="78">
        <f>IFERROR((($C5*s_DL)/up_out!O5),".")</f>
        <v>5.6506849315068495</v>
      </c>
      <c r="Q5" s="78">
        <f>IFERROR((($C5*s_DL)/up_out!P5),".")</f>
        <v>5.6506849315068495</v>
      </c>
      <c r="R5" s="78">
        <f>IFERROR((($C5*s_DL)/up_out!Q5),".")</f>
        <v>5.6506849315068495</v>
      </c>
      <c r="S5" s="78">
        <f>IFERROR((($C5*s_DL)/up_out!R5),".")</f>
        <v>5.6506849315068495</v>
      </c>
    </row>
    <row r="6" spans="1:19">
      <c r="A6" s="75" t="s">
        <v>13</v>
      </c>
      <c r="B6" s="76" t="s">
        <v>8</v>
      </c>
      <c r="C6" s="76">
        <v>5</v>
      </c>
      <c r="D6" s="78">
        <f>IFERROR((($C6*s_DL)/up_out!C6),".")</f>
        <v>819681.34823102516</v>
      </c>
      <c r="E6" s="78">
        <f>IFERROR((($C6*s_DL)/up_out!D6),".")</f>
        <v>23289087.560526557</v>
      </c>
      <c r="F6" s="78">
        <f>IFERROR((($C6*s_DL)/up_out!E6),".")</f>
        <v>65384.874778775898</v>
      </c>
      <c r="G6" s="78">
        <f>IFERROR((($C6*s_DL)/up_out!F6),".")</f>
        <v>4.9239551713557113</v>
      </c>
      <c r="H6" s="78">
        <f>IFERROR((($C6*s_DL)/up_out!G6),".")</f>
        <v>885071.14696497249</v>
      </c>
      <c r="I6" s="78">
        <f>IFERROR((($C6*s_DL)/up_out!H6),".")</f>
        <v>24108773.832712751</v>
      </c>
      <c r="J6" s="78">
        <f>IFERROR((($C6*s_DL)/up_out!I6),".")</f>
        <v>6.1843607305936077</v>
      </c>
      <c r="K6" s="78">
        <f>IFERROR((($C6*s_DL)/up_out!J6),".")</f>
        <v>6.1843607305936077</v>
      </c>
      <c r="L6" s="78">
        <f>IFERROR((($C6*s_DL)/up_out!K6),".")</f>
        <v>6.1843607305936077</v>
      </c>
      <c r="M6" s="78">
        <f>IFERROR((($C6*s_DL)/up_out!L6),".")</f>
        <v>6.1843607305936077</v>
      </c>
      <c r="N6" s="78">
        <f>IFERROR((($C6*s_DL)/up_out!M6),".")</f>
        <v>6.1843607305936077</v>
      </c>
      <c r="O6" s="78">
        <f>IFERROR((($C6*s_DL)/up_out!N6),".")</f>
        <v>5.7460832244219677</v>
      </c>
      <c r="P6" s="78">
        <f>IFERROR((($C6*s_DL)/up_out!O6),".")</f>
        <v>5.8696423774989448</v>
      </c>
      <c r="Q6" s="78">
        <f>IFERROR((($C6*s_DL)/up_out!P6),".")</f>
        <v>5.7607211787412309</v>
      </c>
      <c r="R6" s="78">
        <f>IFERROR((($C6*s_DL)/up_out!Q6),".")</f>
        <v>5.998603961259926</v>
      </c>
      <c r="S6" s="78">
        <f>IFERROR((($C6*s_DL)/up_out!R6),".")</f>
        <v>5.5650684931506831</v>
      </c>
    </row>
    <row r="7" spans="1:19">
      <c r="A7" s="75" t="s">
        <v>14</v>
      </c>
      <c r="B7" s="85" t="s">
        <v>8</v>
      </c>
      <c r="C7" s="76">
        <v>5</v>
      </c>
      <c r="D7" s="78">
        <f>IFERROR((($C7*s_DL)/up_out!C7),".")</f>
        <v>819681.34823102516</v>
      </c>
      <c r="E7" s="78">
        <f>IFERROR((($C7*s_DL)/up_out!D7),".")</f>
        <v>23289087.560526557</v>
      </c>
      <c r="F7" s="78">
        <f>IFERROR((($C7*s_DL)/up_out!E7),".")</f>
        <v>65384.874778775898</v>
      </c>
      <c r="G7" s="78">
        <f>IFERROR((($C7*s_DL)/up_out!F7),".")</f>
        <v>5.0551254788090123</v>
      </c>
      <c r="H7" s="78">
        <f>IFERROR((($C7*s_DL)/up_out!G7),".")</f>
        <v>885071.27813527989</v>
      </c>
      <c r="I7" s="78">
        <f>IFERROR((($C7*s_DL)/up_out!H7),".")</f>
        <v>24108773.963883057</v>
      </c>
      <c r="J7" s="78">
        <f>IFERROR((($C7*s_DL)/up_out!I7),".")</f>
        <v>6.7305936073059369</v>
      </c>
      <c r="K7" s="78">
        <f>IFERROR((($C7*s_DL)/up_out!J7),".")</f>
        <v>6.7305936073059369</v>
      </c>
      <c r="L7" s="78">
        <f>IFERROR((($C7*s_DL)/up_out!K7),".")</f>
        <v>6.7305936073059369</v>
      </c>
      <c r="M7" s="78">
        <f>IFERROR((($C7*s_DL)/up_out!L7),".")</f>
        <v>6.7305936073059369</v>
      </c>
      <c r="N7" s="78">
        <f>IFERROR((($C7*s_DL)/up_out!M7),".")</f>
        <v>6.7305936073059369</v>
      </c>
      <c r="O7" s="78">
        <f>IFERROR((($C7*s_DL)/up_out!N7),".")</f>
        <v>5.4440494769088525</v>
      </c>
      <c r="P7" s="78">
        <f>IFERROR((($C7*s_DL)/up_out!O7),".")</f>
        <v>5.7034054864233648</v>
      </c>
      <c r="Q7" s="78">
        <f>IFERROR((($C7*s_DL)/up_out!P7),".")</f>
        <v>5.8386411889596586</v>
      </c>
      <c r="R7" s="78">
        <f>IFERROR((($C7*s_DL)/up_out!Q7),".")</f>
        <v>5.4893173234116945</v>
      </c>
      <c r="S7" s="78">
        <f>IFERROR((($C7*s_DL)/up_out!R7),".")</f>
        <v>5.713317557133176</v>
      </c>
    </row>
    <row r="8" spans="1:19">
      <c r="A8" s="75" t="s">
        <v>15</v>
      </c>
      <c r="B8" s="76" t="s">
        <v>8</v>
      </c>
      <c r="C8" s="76">
        <v>5</v>
      </c>
      <c r="D8" s="78">
        <f>IFERROR((($C8*s_DL)/up_out!C8),".")</f>
        <v>819681.34823102516</v>
      </c>
      <c r="E8" s="78">
        <f>IFERROR((($C8*s_DL)/up_out!D8),".")</f>
        <v>23289087.560526557</v>
      </c>
      <c r="F8" s="78">
        <f>IFERROR((($C8*s_DL)/up_out!E8),".")</f>
        <v>65384.874778775898</v>
      </c>
      <c r="G8" s="78">
        <f>IFERROR((($C8*s_DL)/up_out!F8),".")</f>
        <v>4.9269612489939032</v>
      </c>
      <c r="H8" s="78">
        <f>IFERROR((($C8*s_DL)/up_out!G8),".")</f>
        <v>885071.14997104998</v>
      </c>
      <c r="I8" s="78">
        <f>IFERROR((($C8*s_DL)/up_out!H8),".")</f>
        <v>24108773.835718829</v>
      </c>
      <c r="J8" s="78">
        <f>IFERROR((($C8*s_DL)/up_out!I8),".")</f>
        <v>6.3350456621004572</v>
      </c>
      <c r="K8" s="78">
        <f>IFERROR((($C8*s_DL)/up_out!J8),".")</f>
        <v>6.3350456621004572</v>
      </c>
      <c r="L8" s="78">
        <f>IFERROR((($C8*s_DL)/up_out!K8),".")</f>
        <v>6.3350456621004572</v>
      </c>
      <c r="M8" s="78">
        <f>IFERROR((($C8*s_DL)/up_out!L8),".")</f>
        <v>6.3350456621004572</v>
      </c>
      <c r="N8" s="78">
        <f>IFERROR((($C8*s_DL)/up_out!M8),".")</f>
        <v>6.3350456621004572</v>
      </c>
      <c r="O8" s="78">
        <f>IFERROR((($C8*s_DL)/up_out!N8),".")</f>
        <v>6.1097608877105083</v>
      </c>
      <c r="P8" s="78">
        <f>IFERROR((($C8*s_DL)/up_out!O8),".")</f>
        <v>5.895846923244183</v>
      </c>
      <c r="Q8" s="78">
        <f>IFERROR((($C8*s_DL)/up_out!P8),".")</f>
        <v>5.8898673624701017</v>
      </c>
      <c r="R8" s="78">
        <f>IFERROR((($C8*s_DL)/up_out!Q8),".")</f>
        <v>5.6064698694449788</v>
      </c>
      <c r="S8" s="78">
        <f>IFERROR((($C8*s_DL)/up_out!R8),".")</f>
        <v>5.5684659708632314</v>
      </c>
    </row>
    <row r="9" spans="1:19">
      <c r="A9" s="75" t="s">
        <v>16</v>
      </c>
      <c r="B9" s="85" t="s">
        <v>8</v>
      </c>
      <c r="C9" s="76">
        <v>5</v>
      </c>
      <c r="D9" s="78">
        <f>IFERROR((($C9*s_DL)/up_out!C9),".")</f>
        <v>819681.34823102516</v>
      </c>
      <c r="E9" s="78">
        <f>IFERROR((($C9*s_DL)/up_out!D9),".")</f>
        <v>23289087.560526557</v>
      </c>
      <c r="F9" s="78">
        <f>IFERROR((($C9*s_DL)/up_out!E9),".")</f>
        <v>65384.874778775898</v>
      </c>
      <c r="G9" s="78">
        <f>IFERROR((($C9*s_DL)/up_out!F9),".")</f>
        <v>4.8100174969716205</v>
      </c>
      <c r="H9" s="78">
        <f>IFERROR((($C9*s_DL)/up_out!G9),".")</f>
        <v>885071.03302729805</v>
      </c>
      <c r="I9" s="78">
        <f>IFERROR((($C9*s_DL)/up_out!H9),".")</f>
        <v>24108773.718775075</v>
      </c>
      <c r="J9" s="78">
        <f>IFERROR((($C9*s_DL)/up_out!I9),".")</f>
        <v>5.9332191780821919</v>
      </c>
      <c r="K9" s="78">
        <f>IFERROR((($C9*s_DL)/up_out!J9),".")</f>
        <v>5.9332191780821919</v>
      </c>
      <c r="L9" s="78">
        <f>IFERROR((($C9*s_DL)/up_out!K9),".")</f>
        <v>5.9332191780821919</v>
      </c>
      <c r="M9" s="78">
        <f>IFERROR((($C9*s_DL)/up_out!L9),".")</f>
        <v>5.9332191780821919</v>
      </c>
      <c r="N9" s="78">
        <f>IFERROR((($C9*s_DL)/up_out!M9),".")</f>
        <v>5.9332191780821919</v>
      </c>
      <c r="O9" s="78">
        <f>IFERROR((($C9*s_DL)/up_out!N9),".")</f>
        <v>5.9166633768899759</v>
      </c>
      <c r="P9" s="78">
        <f>IFERROR((($C9*s_DL)/up_out!O9),".")</f>
        <v>5.8677932829769937</v>
      </c>
      <c r="Q9" s="78">
        <f>IFERROR((($C9*s_DL)/up_out!P9),".")</f>
        <v>5.9302685550653917</v>
      </c>
      <c r="R9" s="78">
        <f>IFERROR((($C9*s_DL)/up_out!Q9),".")</f>
        <v>5.8861301369863019</v>
      </c>
      <c r="S9" s="78">
        <f>IFERROR((($C9*s_DL)/up_out!R9),".")</f>
        <v>5.4362958013141753</v>
      </c>
    </row>
    <row r="10" spans="1:19">
      <c r="A10" s="82" t="s">
        <v>17</v>
      </c>
      <c r="B10" s="76" t="s">
        <v>10</v>
      </c>
      <c r="C10" s="76">
        <v>5</v>
      </c>
      <c r="D10" s="78">
        <f>IFERROR((($C10*s_DL)/up_out!C10),".")</f>
        <v>819681.34823102516</v>
      </c>
      <c r="E10" s="78">
        <f>IFERROR((($C10*s_DL)/up_out!D10),".")</f>
        <v>23289087.560526557</v>
      </c>
      <c r="F10" s="78">
        <f>IFERROR((($C10*s_DL)/up_out!E10),".")</f>
        <v>65384.874778775898</v>
      </c>
      <c r="G10" s="78">
        <f>IFERROR((($C10*s_DL)/up_out!F10),".")</f>
        <v>5.0286692502215828</v>
      </c>
      <c r="H10" s="78">
        <f>IFERROR((($C10*s_DL)/up_out!G10),".")</f>
        <v>885071.2516790512</v>
      </c>
      <c r="I10" s="78">
        <f>IFERROR((($C10*s_DL)/up_out!H10),".")</f>
        <v>24108773.937426828</v>
      </c>
      <c r="J10" s="78">
        <f>IFERROR((($C10*s_DL)/up_out!I10),".")</f>
        <v>6.7305936073059369</v>
      </c>
      <c r="K10" s="78">
        <f>IFERROR((($C10*s_DL)/up_out!J10),".")</f>
        <v>6.7305936073059369</v>
      </c>
      <c r="L10" s="78">
        <f>IFERROR((($C10*s_DL)/up_out!K10),".")</f>
        <v>6.7305936073059369</v>
      </c>
      <c r="M10" s="78">
        <f>IFERROR((($C10*s_DL)/up_out!L10),".")</f>
        <v>6.7305936073059369</v>
      </c>
      <c r="N10" s="78">
        <f>IFERROR((($C10*s_DL)/up_out!M10),".")</f>
        <v>6.7305936073059369</v>
      </c>
      <c r="O10" s="78">
        <f>IFERROR((($C10*s_DL)/up_out!N10),".")</f>
        <v>5.3597282548167957</v>
      </c>
      <c r="P10" s="78">
        <f>IFERROR((($C10*s_DL)/up_out!O10),".")</f>
        <v>5.7325789160214438</v>
      </c>
      <c r="Q10" s="78">
        <f>IFERROR((($C10*s_DL)/up_out!P10),".")</f>
        <v>5.8263031239893204</v>
      </c>
      <c r="R10" s="78">
        <f>IFERROR((($C10*s_DL)/up_out!Q10),".")</f>
        <v>5.4854602259072349</v>
      </c>
      <c r="S10" s="78">
        <f>IFERROR((($C10*s_DL)/up_out!R10),".")</f>
        <v>5.6834166504360617</v>
      </c>
    </row>
    <row r="11" spans="1:19">
      <c r="A11" s="75" t="s">
        <v>18</v>
      </c>
      <c r="B11" s="76" t="s">
        <v>8</v>
      </c>
      <c r="C11" s="76">
        <v>5</v>
      </c>
      <c r="D11" s="78">
        <f>IFERROR((($C11*s_DL)/up_out!C11),".")</f>
        <v>819681.34823102516</v>
      </c>
      <c r="E11" s="78">
        <f>IFERROR((($C11*s_DL)/up_out!D11),".")</f>
        <v>23289087.560526557</v>
      </c>
      <c r="F11" s="78">
        <f>IFERROR((($C11*s_DL)/up_out!E11),".")</f>
        <v>65384.874778775898</v>
      </c>
      <c r="G11" s="78">
        <f>IFERROR((($C11*s_DL)/up_out!F11),".")</f>
        <v>5.1526784699136705</v>
      </c>
      <c r="H11" s="78">
        <f>IFERROR((($C11*s_DL)/up_out!G11),".")</f>
        <v>885071.37568827101</v>
      </c>
      <c r="I11" s="78">
        <f>IFERROR((($C11*s_DL)/up_out!H11),".")</f>
        <v>24108774.06143605</v>
      </c>
      <c r="J11" s="78">
        <f>IFERROR((($C11*s_DL)/up_out!I11),".")</f>
        <v>6.6803652968036529</v>
      </c>
      <c r="K11" s="78">
        <f>IFERROR((($C11*s_DL)/up_out!J11),".")</f>
        <v>6.6803652968036529</v>
      </c>
      <c r="L11" s="78">
        <f>IFERROR((($C11*s_DL)/up_out!K11),".")</f>
        <v>6.6803652968036529</v>
      </c>
      <c r="M11" s="78">
        <f>IFERROR((($C11*s_DL)/up_out!L11),".")</f>
        <v>6.6803652968036529</v>
      </c>
      <c r="N11" s="78">
        <f>IFERROR((($C11*s_DL)/up_out!M11),".")</f>
        <v>6.6803652968036529</v>
      </c>
      <c r="O11" s="78">
        <f>IFERROR((($C11*s_DL)/up_out!N11),".")</f>
        <v>5.1705613752350263</v>
      </c>
      <c r="P11" s="78">
        <f>IFERROR((($C11*s_DL)/up_out!O11),".")</f>
        <v>5.5918236301369859</v>
      </c>
      <c r="Q11" s="78">
        <f>IFERROR((($C11*s_DL)/up_out!P11),".")</f>
        <v>5.70403199331483</v>
      </c>
      <c r="R11" s="78">
        <f>IFERROR((($C11*s_DL)/up_out!Q11),".")</f>
        <v>5.5275174236962243</v>
      </c>
      <c r="S11" s="78">
        <f>IFERROR((($C11*s_DL)/up_out!R11),".")</f>
        <v>5.8235722321487646</v>
      </c>
    </row>
    <row r="12" spans="1:19">
      <c r="A12" s="75" t="s">
        <v>19</v>
      </c>
      <c r="B12" s="85" t="s">
        <v>8</v>
      </c>
      <c r="C12" s="76">
        <v>5</v>
      </c>
      <c r="D12" s="78">
        <f>IFERROR((($C12*s_DL)/up_out!C12),".")</f>
        <v>819681.34823102516</v>
      </c>
      <c r="E12" s="78">
        <f>IFERROR((($C12*s_DL)/up_out!D12),".")</f>
        <v>23289087.560526557</v>
      </c>
      <c r="F12" s="78">
        <f>IFERROR((($C12*s_DL)/up_out!E12),".")</f>
        <v>65384.874778775898</v>
      </c>
      <c r="G12" s="78">
        <f>IFERROR((($C12*s_DL)/up_out!F12),".")</f>
        <v>5.0099326802467754</v>
      </c>
      <c r="H12" s="78">
        <f>IFERROR((($C12*s_DL)/up_out!G12),".")</f>
        <v>885071.23294248141</v>
      </c>
      <c r="I12" s="78">
        <f>IFERROR((($C12*s_DL)/up_out!H12),".")</f>
        <v>24108773.918690257</v>
      </c>
      <c r="J12" s="78" t="str">
        <f>IFERROR((($C12*s_DL)/up_out!I12),".")</f>
        <v>.</v>
      </c>
      <c r="K12" s="78" t="str">
        <f>IFERROR((($C12*s_DL)/up_out!J12),".")</f>
        <v>.</v>
      </c>
      <c r="L12" s="78" t="str">
        <f>IFERROR((($C12*s_DL)/up_out!K12),".")</f>
        <v>.</v>
      </c>
      <c r="M12" s="78" t="str">
        <f>IFERROR((($C12*s_DL)/up_out!L12),".")</f>
        <v>.</v>
      </c>
      <c r="N12" s="78" t="str">
        <f>IFERROR((($C12*s_DL)/up_out!M12),".")</f>
        <v>.</v>
      </c>
      <c r="O12" s="78">
        <f>IFERROR((($C12*s_DL)/up_out!N12),".")</f>
        <v>5.6115102373967209</v>
      </c>
      <c r="P12" s="78">
        <f>IFERROR((($C12*s_DL)/up_out!O12),".")</f>
        <v>5.7922598263049485</v>
      </c>
      <c r="Q12" s="78">
        <f>IFERROR((($C12*s_DL)/up_out!P12),".")</f>
        <v>5.829342540000745</v>
      </c>
      <c r="R12" s="78">
        <f>IFERROR((($C12*s_DL)/up_out!Q12),".")</f>
        <v>5.5505922837667931</v>
      </c>
      <c r="S12" s="78">
        <f>IFERROR((($C12*s_DL)/up_out!R12),".")</f>
        <v>5.6622405244138161</v>
      </c>
    </row>
    <row r="13" spans="1:19">
      <c r="A13" s="75" t="s">
        <v>20</v>
      </c>
      <c r="B13" s="76" t="s">
        <v>8</v>
      </c>
      <c r="C13" s="76">
        <v>5</v>
      </c>
      <c r="D13" s="78">
        <f>IFERROR((($C13*s_DL)/up_out!C13),".")</f>
        <v>819681.34823102516</v>
      </c>
      <c r="E13" s="78">
        <f>IFERROR((($C13*s_DL)/up_out!D13),".")</f>
        <v>23289087.560526557</v>
      </c>
      <c r="F13" s="78">
        <f>IFERROR((($C13*s_DL)/up_out!E13),".")</f>
        <v>65384.874778775898</v>
      </c>
      <c r="G13" s="78">
        <f>IFERROR((($C13*s_DL)/up_out!F13),".")</f>
        <v>5.4979610477944867</v>
      </c>
      <c r="H13" s="78">
        <f>IFERROR((($C13*s_DL)/up_out!G13),".")</f>
        <v>885071.72097084892</v>
      </c>
      <c r="I13" s="78">
        <f>IFERROR((($C13*s_DL)/up_out!H13),".")</f>
        <v>24108774.406718627</v>
      </c>
      <c r="J13" s="78">
        <f>IFERROR((($C13*s_DL)/up_out!I13),".")</f>
        <v>7.4714611872146115</v>
      </c>
      <c r="K13" s="78">
        <f>IFERROR((($C13*s_DL)/up_out!J13),".")</f>
        <v>7.4714611872146115</v>
      </c>
      <c r="L13" s="78">
        <f>IFERROR((($C13*s_DL)/up_out!K13),".")</f>
        <v>7.4714611872146115</v>
      </c>
      <c r="M13" s="78">
        <f>IFERROR((($C13*s_DL)/up_out!L13),".")</f>
        <v>7.4714611872146115</v>
      </c>
      <c r="N13" s="78">
        <f>IFERROR((($C13*s_DL)/up_out!M13),".")</f>
        <v>7.4714611872146115</v>
      </c>
      <c r="O13" s="78">
        <f>IFERROR((($C13*s_DL)/up_out!N13),".")</f>
        <v>6.1868813118688086</v>
      </c>
      <c r="P13" s="78">
        <f>IFERROR((($C13*s_DL)/up_out!O13),".")</f>
        <v>5.9779704653648107</v>
      </c>
      <c r="Q13" s="78">
        <f>IFERROR((($C13*s_DL)/up_out!P13),".")</f>
        <v>5.8697037273016903</v>
      </c>
      <c r="R13" s="78">
        <f>IFERROR((($C13*s_DL)/up_out!Q13),".")</f>
        <v>5.8844014644056877</v>
      </c>
      <c r="S13" s="78">
        <f>IFERROR((($C13*s_DL)/up_out!R13),".")</f>
        <v>6.2138116085298716</v>
      </c>
    </row>
    <row r="14" spans="1:19">
      <c r="A14" s="75" t="s">
        <v>21</v>
      </c>
      <c r="B14" s="76" t="s">
        <v>8</v>
      </c>
      <c r="C14" s="76">
        <v>5</v>
      </c>
      <c r="D14" s="78">
        <f>IFERROR((($C14*s_DL)/up_out!C14),".")</f>
        <v>819681.34823102516</v>
      </c>
      <c r="E14" s="78">
        <f>IFERROR((($C14*s_DL)/up_out!D14),".")</f>
        <v>23289087.560526557</v>
      </c>
      <c r="F14" s="78">
        <f>IFERROR((($C14*s_DL)/up_out!E14),".")</f>
        <v>65384.874778775898</v>
      </c>
      <c r="G14" s="78">
        <f>IFERROR((($C14*s_DL)/up_out!F14),".")</f>
        <v>5.1776914721948026</v>
      </c>
      <c r="H14" s="78">
        <f>IFERROR((($C14*s_DL)/up_out!G14),".")</f>
        <v>885071.40070127335</v>
      </c>
      <c r="I14" s="78">
        <f>IFERROR((($C14*s_DL)/up_out!H14),".")</f>
        <v>24108774.086449053</v>
      </c>
      <c r="J14" s="78">
        <f>IFERROR((($C14*s_DL)/up_out!I14),".")</f>
        <v>6.849885844748858</v>
      </c>
      <c r="K14" s="78">
        <f>IFERROR((($C14*s_DL)/up_out!J14),".")</f>
        <v>6.849885844748858</v>
      </c>
      <c r="L14" s="78">
        <f>IFERROR((($C14*s_DL)/up_out!K14),".")</f>
        <v>6.849885844748858</v>
      </c>
      <c r="M14" s="78">
        <f>IFERROR((($C14*s_DL)/up_out!L14),".")</f>
        <v>6.849885844748858</v>
      </c>
      <c r="N14" s="78">
        <f>IFERROR((($C14*s_DL)/up_out!M14),".")</f>
        <v>6.849885844748858</v>
      </c>
      <c r="O14" s="78">
        <f>IFERROR((($C14*s_DL)/up_out!N14),".")</f>
        <v>5.7895372321742222</v>
      </c>
      <c r="P14" s="78">
        <f>IFERROR((($C14*s_DL)/up_out!O14),".")</f>
        <v>5.8213636565146043</v>
      </c>
      <c r="Q14" s="78">
        <f>IFERROR((($C14*s_DL)/up_out!P14),".")</f>
        <v>5.8417708953742258</v>
      </c>
      <c r="R14" s="78">
        <f>IFERROR((($C14*s_DL)/up_out!Q14),".")</f>
        <v>5.5853881278538804</v>
      </c>
      <c r="S14" s="78">
        <f>IFERROR((($C14*s_DL)/up_out!R14),".")</f>
        <v>5.8518420002659912</v>
      </c>
    </row>
    <row r="15" spans="1:19">
      <c r="A15" s="75" t="s">
        <v>22</v>
      </c>
      <c r="B15" s="76" t="s">
        <v>8</v>
      </c>
      <c r="C15" s="76">
        <v>5</v>
      </c>
      <c r="D15" s="78">
        <f>IFERROR((($C15*s_DL)/up_out!C15),".")</f>
        <v>819681.34823102516</v>
      </c>
      <c r="E15" s="78">
        <f>IFERROR((($C15*s_DL)/up_out!D15),".")</f>
        <v>23289087.560526557</v>
      </c>
      <c r="F15" s="78">
        <f>IFERROR((($C15*s_DL)/up_out!E15),".")</f>
        <v>65384.874778775898</v>
      </c>
      <c r="G15" s="78">
        <f>IFERROR((($C15*s_DL)/up_out!F15),".")</f>
        <v>4.9997083278381078</v>
      </c>
      <c r="H15" s="78">
        <f>IFERROR((($C15*s_DL)/up_out!G15),".")</f>
        <v>885071.22271812893</v>
      </c>
      <c r="I15" s="78">
        <f>IFERROR((($C15*s_DL)/up_out!H15),".")</f>
        <v>24108773.908465911</v>
      </c>
      <c r="J15" s="78">
        <f>IFERROR((($C15*s_DL)/up_out!I15),".")</f>
        <v>6.7305936073059369</v>
      </c>
      <c r="K15" s="78">
        <f>IFERROR((($C15*s_DL)/up_out!J15),".")</f>
        <v>6.7305936073059369</v>
      </c>
      <c r="L15" s="78">
        <f>IFERROR((($C15*s_DL)/up_out!K15),".")</f>
        <v>6.7305936073059369</v>
      </c>
      <c r="M15" s="78">
        <f>IFERROR((($C15*s_DL)/up_out!L15),".")</f>
        <v>6.7305936073059369</v>
      </c>
      <c r="N15" s="78">
        <f>IFERROR((($C15*s_DL)/up_out!M15),".")</f>
        <v>6.7305936073059369</v>
      </c>
      <c r="O15" s="78">
        <f>IFERROR((($C15*s_DL)/up_out!N15),".")</f>
        <v>5.6506849315068495</v>
      </c>
      <c r="P15" s="78">
        <f>IFERROR((($C15*s_DL)/up_out!O15),".")</f>
        <v>5.6506849315068495</v>
      </c>
      <c r="Q15" s="78">
        <f>IFERROR((($C15*s_DL)/up_out!P15),".")</f>
        <v>5.6506849315068495</v>
      </c>
      <c r="R15" s="78">
        <f>IFERROR((($C15*s_DL)/up_out!Q15),".")</f>
        <v>5.6506849315068495</v>
      </c>
      <c r="S15" s="78">
        <f>IFERROR((($C15*s_DL)/up_out!R15),".")</f>
        <v>5.6506849315068495</v>
      </c>
    </row>
    <row r="16" spans="1:19">
      <c r="A16" s="82" t="s">
        <v>23</v>
      </c>
      <c r="B16" s="85" t="s">
        <v>8</v>
      </c>
      <c r="C16" s="76">
        <v>5</v>
      </c>
      <c r="D16" s="78">
        <f>IFERROR((($C16*s_DL)/up_out!C16),".")</f>
        <v>819681.34823102516</v>
      </c>
      <c r="E16" s="78">
        <f>IFERROR((($C16*s_DL)/up_out!D16),".")</f>
        <v>23289087.560526557</v>
      </c>
      <c r="F16" s="78">
        <f>IFERROR((($C16*s_DL)/up_out!E16),".")</f>
        <v>65384.874778775898</v>
      </c>
      <c r="G16" s="78">
        <f>IFERROR((($C16*s_DL)/up_out!F16),".")</f>
        <v>5.5552314753756757</v>
      </c>
      <c r="H16" s="78">
        <f>IFERROR((($C16*s_DL)/up_out!G16),".")</f>
        <v>885071.77824127639</v>
      </c>
      <c r="I16" s="78">
        <f>IFERROR((($C16*s_DL)/up_out!H16),".")</f>
        <v>24108774.463989057</v>
      </c>
      <c r="J16" s="78">
        <f>IFERROR((($C16*s_DL)/up_out!I16),".")</f>
        <v>7.5279680365296802</v>
      </c>
      <c r="K16" s="78">
        <f>IFERROR((($C16*s_DL)/up_out!J16),".")</f>
        <v>7.5279680365296802</v>
      </c>
      <c r="L16" s="78">
        <f>IFERROR((($C16*s_DL)/up_out!K16),".")</f>
        <v>7.5279680365296802</v>
      </c>
      <c r="M16" s="78">
        <f>IFERROR((($C16*s_DL)/up_out!L16),".")</f>
        <v>7.5279680365296802</v>
      </c>
      <c r="N16" s="78">
        <f>IFERROR((($C16*s_DL)/up_out!M16),".")</f>
        <v>7.5279680365296802</v>
      </c>
      <c r="O16" s="78">
        <f>IFERROR((($C16*s_DL)/up_out!N16),".")</f>
        <v>5.9421885192433104</v>
      </c>
      <c r="P16" s="78">
        <f>IFERROR((($C16*s_DL)/up_out!O16),".")</f>
        <v>6.1169130611691296</v>
      </c>
      <c r="Q16" s="78">
        <f>IFERROR((($C16*s_DL)/up_out!P16),".")</f>
        <v>5.9603696161915325</v>
      </c>
      <c r="R16" s="78">
        <f>IFERROR((($C16*s_DL)/up_out!Q16),".")</f>
        <v>5.9297311009639753</v>
      </c>
      <c r="S16" s="78">
        <f>IFERROR((($C16*s_DL)/up_out!R16),".")</f>
        <v>6.2785388127853876</v>
      </c>
    </row>
    <row r="17" spans="1:19">
      <c r="A17" s="75" t="s">
        <v>24</v>
      </c>
      <c r="B17" s="85" t="s">
        <v>8</v>
      </c>
      <c r="C17" s="76">
        <v>5</v>
      </c>
      <c r="D17" s="78">
        <f>IFERROR((($C17*s_DL)/up_out!C17),".")</f>
        <v>819681.34823102516</v>
      </c>
      <c r="E17" s="78">
        <f>IFERROR((($C17*s_DL)/up_out!D17),".")</f>
        <v>23289087.560526557</v>
      </c>
      <c r="F17" s="78">
        <f>IFERROR((($C17*s_DL)/up_out!E17),".")</f>
        <v>65384.874778775898</v>
      </c>
      <c r="G17" s="78">
        <f>IFERROR((($C17*s_DL)/up_out!F17),".")</f>
        <v>5.009071077515709</v>
      </c>
      <c r="H17" s="78">
        <f>IFERROR((($C17*s_DL)/up_out!G17),".")</f>
        <v>885071.23208087846</v>
      </c>
      <c r="I17" s="78">
        <f>IFERROR((($C17*s_DL)/up_out!H17),".")</f>
        <v>24108773.917828657</v>
      </c>
      <c r="J17" s="78">
        <f>IFERROR((($C17*s_DL)/up_out!I17),".")</f>
        <v>6.5171232876712333</v>
      </c>
      <c r="K17" s="78">
        <f>IFERROR((($C17*s_DL)/up_out!J17),".")</f>
        <v>6.5171232876712333</v>
      </c>
      <c r="L17" s="78">
        <f>IFERROR((($C17*s_DL)/up_out!K17),".")</f>
        <v>6.5171232876712333</v>
      </c>
      <c r="M17" s="78">
        <f>IFERROR((($C17*s_DL)/up_out!L17),".")</f>
        <v>6.5171232876712333</v>
      </c>
      <c r="N17" s="78">
        <f>IFERROR((($C17*s_DL)/up_out!M17),".")</f>
        <v>6.5171232876712333</v>
      </c>
      <c r="O17" s="78">
        <f>IFERROR((($C17*s_DL)/up_out!N17),".")</f>
        <v>5.8036913395495198</v>
      </c>
      <c r="P17" s="78">
        <f>IFERROR((($C17*s_DL)/up_out!O17),".")</f>
        <v>5.8112987150897304</v>
      </c>
      <c r="Q17" s="78">
        <f>IFERROR((($C17*s_DL)/up_out!P17),".")</f>
        <v>5.8370790525114158</v>
      </c>
      <c r="R17" s="78">
        <f>IFERROR((($C17*s_DL)/up_out!Q17),".")</f>
        <v>5.5198820395738224</v>
      </c>
      <c r="S17" s="78">
        <f>IFERROR((($C17*s_DL)/up_out!R17),".")</f>
        <v>5.6612667384946906</v>
      </c>
    </row>
    <row r="18" spans="1:19">
      <c r="A18" s="75" t="s">
        <v>25</v>
      </c>
      <c r="B18" s="85" t="s">
        <v>8</v>
      </c>
      <c r="C18" s="76">
        <v>5</v>
      </c>
      <c r="D18" s="78">
        <f>IFERROR((($C18*s_DL)/up_out!C18),".")</f>
        <v>819681.34823102516</v>
      </c>
      <c r="E18" s="78">
        <f>IFERROR((($C18*s_DL)/up_out!D18),".")</f>
        <v>23289087.560526557</v>
      </c>
      <c r="F18" s="78">
        <f>IFERROR((($C18*s_DL)/up_out!E18),".")</f>
        <v>65384.874778775898</v>
      </c>
      <c r="G18" s="78">
        <f>IFERROR((($C18*s_DL)/up_out!F18),".")</f>
        <v>4.8961362155853427</v>
      </c>
      <c r="H18" s="78">
        <f>IFERROR((($C18*s_DL)/up_out!G18),".")</f>
        <v>885071.11914601666</v>
      </c>
      <c r="I18" s="78">
        <f>IFERROR((($C18*s_DL)/up_out!H18),".")</f>
        <v>24108773.804893795</v>
      </c>
      <c r="J18" s="78">
        <f>IFERROR((($C18*s_DL)/up_out!I18),".")</f>
        <v>6.1027397260273952</v>
      </c>
      <c r="K18" s="78">
        <f>IFERROR((($C18*s_DL)/up_out!J18),".")</f>
        <v>6.1027397260273952</v>
      </c>
      <c r="L18" s="78">
        <f>IFERROR((($C18*s_DL)/up_out!K18),".")</f>
        <v>6.1027397260273952</v>
      </c>
      <c r="M18" s="78">
        <f>IFERROR((($C18*s_DL)/up_out!L18),".")</f>
        <v>6.1027397260273952</v>
      </c>
      <c r="N18" s="78">
        <f>IFERROR((($C18*s_DL)/up_out!M18),".")</f>
        <v>6.1027397260273952</v>
      </c>
      <c r="O18" s="78">
        <f>IFERROR((($C18*s_DL)/up_out!N18),".")</f>
        <v>5.8774867740832368</v>
      </c>
      <c r="P18" s="78">
        <f>IFERROR((($C18*s_DL)/up_out!O18),".")</f>
        <v>5.87884403425263</v>
      </c>
      <c r="Q18" s="78">
        <f>IFERROR((($C18*s_DL)/up_out!P18),".")</f>
        <v>5.839863611892083</v>
      </c>
      <c r="R18" s="78">
        <f>IFERROR((($C18*s_DL)/up_out!Q18),".")</f>
        <v>5.9311097875719661</v>
      </c>
      <c r="S18" s="78">
        <f>IFERROR((($C18*s_DL)/up_out!R18),".")</f>
        <v>5.5336274282176303</v>
      </c>
    </row>
    <row r="19" spans="1:19">
      <c r="A19" s="75" t="s">
        <v>26</v>
      </c>
      <c r="B19" s="76" t="s">
        <v>8</v>
      </c>
      <c r="C19" s="76">
        <v>5</v>
      </c>
      <c r="D19" s="78">
        <f>IFERROR((($C19*s_DL)/up_out!C19),".")</f>
        <v>819681.34823102516</v>
      </c>
      <c r="E19" s="78">
        <f>IFERROR((($C19*s_DL)/up_out!D19),".")</f>
        <v>23289087.560526557</v>
      </c>
      <c r="F19" s="78">
        <f>IFERROR((($C19*s_DL)/up_out!E19),".")</f>
        <v>65384.874778775898</v>
      </c>
      <c r="G19" s="78">
        <f>IFERROR((($C19*s_DL)/up_out!F19),".")</f>
        <v>4.8881185252759742</v>
      </c>
      <c r="H19" s="78">
        <f>IFERROR((($C19*s_DL)/up_out!G19),".")</f>
        <v>885071.11112832627</v>
      </c>
      <c r="I19" s="78">
        <f>IFERROR((($C19*s_DL)/up_out!H19),".")</f>
        <v>24108773.796876106</v>
      </c>
      <c r="J19" s="78" t="str">
        <f>IFERROR((($C19*s_DL)/up_out!I19),".")</f>
        <v>.</v>
      </c>
      <c r="K19" s="78" t="str">
        <f>IFERROR((($C19*s_DL)/up_out!J19),".")</f>
        <v>.</v>
      </c>
      <c r="L19" s="78" t="str">
        <f>IFERROR((($C19*s_DL)/up_out!K19),".")</f>
        <v>.</v>
      </c>
      <c r="M19" s="78" t="str">
        <f>IFERROR((($C19*s_DL)/up_out!L19),".")</f>
        <v>.</v>
      </c>
      <c r="N19" s="78" t="str">
        <f>IFERROR((($C19*s_DL)/up_out!M19),".")</f>
        <v>.</v>
      </c>
      <c r="O19" s="78">
        <f>IFERROR((($C19*s_DL)/up_out!N19),".")</f>
        <v>5.8838878016960194</v>
      </c>
      <c r="P19" s="78">
        <f>IFERROR((($C19*s_DL)/up_out!O19),".")</f>
        <v>5.8700037530493523</v>
      </c>
      <c r="Q19" s="78">
        <f>IFERROR((($C19*s_DL)/up_out!P19),".")</f>
        <v>5.8528751644609525</v>
      </c>
      <c r="R19" s="78">
        <f>IFERROR((($C19*s_DL)/up_out!Q19),".")</f>
        <v>5.95656246341178</v>
      </c>
      <c r="S19" s="78">
        <f>IFERROR((($C19*s_DL)/up_out!R19),".")</f>
        <v>5.5245658112500209</v>
      </c>
    </row>
    <row r="20" spans="1:19">
      <c r="A20" s="75" t="s">
        <v>27</v>
      </c>
      <c r="B20" s="85" t="s">
        <v>8</v>
      </c>
      <c r="C20" s="76">
        <v>5</v>
      </c>
      <c r="D20" s="78">
        <f>IFERROR((($C20*s_DL)/up_out!C20),".")</f>
        <v>819681.34823102516</v>
      </c>
      <c r="E20" s="78">
        <f>IFERROR((($C20*s_DL)/up_out!D20),".")</f>
        <v>23289087.560526557</v>
      </c>
      <c r="F20" s="78">
        <f>IFERROR((($C20*s_DL)/up_out!E20),".")</f>
        <v>65384.874778775898</v>
      </c>
      <c r="G20" s="78">
        <f>IFERROR((($C20*s_DL)/up_out!F20),".")</f>
        <v>4.8842035149837617</v>
      </c>
      <c r="H20" s="78">
        <f>IFERROR((($C20*s_DL)/up_out!G20),".")</f>
        <v>885071.10721331614</v>
      </c>
      <c r="I20" s="78">
        <f>IFERROR((($C20*s_DL)/up_out!H20),".")</f>
        <v>24108773.792961095</v>
      </c>
      <c r="J20" s="78">
        <f>IFERROR((($C20*s_DL)/up_out!I20),".")</f>
        <v>6.1027397260273952</v>
      </c>
      <c r="K20" s="78">
        <f>IFERROR((($C20*s_DL)/up_out!J20),".")</f>
        <v>6.1027397260273952</v>
      </c>
      <c r="L20" s="78">
        <f>IFERROR((($C20*s_DL)/up_out!K20),".")</f>
        <v>6.1027397260273952</v>
      </c>
      <c r="M20" s="78">
        <f>IFERROR((($C20*s_DL)/up_out!L20),".")</f>
        <v>6.1027397260273952</v>
      </c>
      <c r="N20" s="78">
        <f>IFERROR((($C20*s_DL)/up_out!M20),".")</f>
        <v>6.1027397260273952</v>
      </c>
      <c r="O20" s="78">
        <f>IFERROR((($C20*s_DL)/up_out!N20),".")</f>
        <v>5.8578119851245134</v>
      </c>
      <c r="P20" s="78">
        <f>IFERROR((($C20*s_DL)/up_out!O20),".")</f>
        <v>5.8788181740832117</v>
      </c>
      <c r="Q20" s="78">
        <f>IFERROR((($C20*s_DL)/up_out!P20),".")</f>
        <v>5.8449824241787232</v>
      </c>
      <c r="R20" s="78">
        <f>IFERROR((($C20*s_DL)/up_out!Q20),".")</f>
        <v>5.9297311009639753</v>
      </c>
      <c r="S20" s="78">
        <f>IFERROR((($C20*s_DL)/up_out!R20),".")</f>
        <v>5.5201410552014094</v>
      </c>
    </row>
    <row r="21" spans="1:19">
      <c r="A21" s="75" t="s">
        <v>28</v>
      </c>
      <c r="B21" s="85" t="s">
        <v>8</v>
      </c>
      <c r="C21" s="76">
        <v>5</v>
      </c>
      <c r="D21" s="78">
        <f>IFERROR((($C21*s_DL)/up_out!C21),".")</f>
        <v>819681.34823102516</v>
      </c>
      <c r="E21" s="78">
        <f>IFERROR((($C21*s_DL)/up_out!D21),".")</f>
        <v>23289087.560526557</v>
      </c>
      <c r="F21" s="78">
        <f>IFERROR((($C21*s_DL)/up_out!E21),".")</f>
        <v>65384.874778775898</v>
      </c>
      <c r="G21" s="78">
        <f>IFERROR((($C21*s_DL)/up_out!F21),".")</f>
        <v>4.9997083278381078</v>
      </c>
      <c r="H21" s="78">
        <f>IFERROR((($C21*s_DL)/up_out!G21),".")</f>
        <v>885071.22271812893</v>
      </c>
      <c r="I21" s="78">
        <f>IFERROR((($C21*s_DL)/up_out!H21),".")</f>
        <v>24108773.908465911</v>
      </c>
      <c r="J21" s="78">
        <f>IFERROR((($C21*s_DL)/up_out!I21),".")</f>
        <v>6.090182648401826</v>
      </c>
      <c r="K21" s="78">
        <f>IFERROR((($C21*s_DL)/up_out!J21),".")</f>
        <v>6.090182648401826</v>
      </c>
      <c r="L21" s="78">
        <f>IFERROR((($C21*s_DL)/up_out!K21),".")</f>
        <v>6.090182648401826</v>
      </c>
      <c r="M21" s="78">
        <f>IFERROR((($C21*s_DL)/up_out!L21),".")</f>
        <v>6.090182648401826</v>
      </c>
      <c r="N21" s="78">
        <f>IFERROR((($C21*s_DL)/up_out!M21),".")</f>
        <v>6.090182648401826</v>
      </c>
      <c r="O21" s="78">
        <f>IFERROR((($C21*s_DL)/up_out!N21),".")</f>
        <v>5.6506849315068495</v>
      </c>
      <c r="P21" s="78">
        <f>IFERROR((($C21*s_DL)/up_out!O21),".")</f>
        <v>5.6506849315068495</v>
      </c>
      <c r="Q21" s="78">
        <f>IFERROR((($C21*s_DL)/up_out!P21),".")</f>
        <v>5.6506849315068495</v>
      </c>
      <c r="R21" s="78">
        <f>IFERROR((($C21*s_DL)/up_out!Q21),".")</f>
        <v>5.6506849315068495</v>
      </c>
      <c r="S21" s="78">
        <f>IFERROR((($C21*s_DL)/up_out!R21),".")</f>
        <v>5.6506849315068495</v>
      </c>
    </row>
    <row r="22" spans="1:19">
      <c r="A22" s="75" t="s">
        <v>29</v>
      </c>
      <c r="B22" s="76" t="s">
        <v>8</v>
      </c>
      <c r="C22" s="76">
        <v>5</v>
      </c>
      <c r="D22" s="78">
        <f>IFERROR((($C22*s_DL)/up_out!C22),".")</f>
        <v>819681.34823102516</v>
      </c>
      <c r="E22" s="78">
        <f>IFERROR((($C22*s_DL)/up_out!D22),".")</f>
        <v>23289087.560526557</v>
      </c>
      <c r="F22" s="78">
        <f>IFERROR((($C22*s_DL)/up_out!E22),".")</f>
        <v>65384.874778775898</v>
      </c>
      <c r="G22" s="78">
        <f>IFERROR((($C22*s_DL)/up_out!F22),".")</f>
        <v>5.4856945028049093</v>
      </c>
      <c r="H22" s="78">
        <f>IFERROR((($C22*s_DL)/up_out!G22),".")</f>
        <v>885071.70870430372</v>
      </c>
      <c r="I22" s="78">
        <f>IFERROR((($C22*s_DL)/up_out!H22),".")</f>
        <v>24108774.394452084</v>
      </c>
      <c r="J22" s="78">
        <f>IFERROR((($C22*s_DL)/up_out!I22),".")</f>
        <v>7.345890410958904</v>
      </c>
      <c r="K22" s="78">
        <f>IFERROR((($C22*s_DL)/up_out!J22),".")</f>
        <v>7.345890410958904</v>
      </c>
      <c r="L22" s="78">
        <f>IFERROR((($C22*s_DL)/up_out!K22),".")</f>
        <v>7.345890410958904</v>
      </c>
      <c r="M22" s="78">
        <f>IFERROR((($C22*s_DL)/up_out!L22),".")</f>
        <v>7.345890410958904</v>
      </c>
      <c r="N22" s="78">
        <f>IFERROR((($C22*s_DL)/up_out!M22),".")</f>
        <v>7.345890410958904</v>
      </c>
      <c r="O22" s="78">
        <f>IFERROR((($C22*s_DL)/up_out!N22),".")</f>
        <v>5.4519524704859084</v>
      </c>
      <c r="P22" s="78">
        <f>IFERROR((($C22*s_DL)/up_out!O22),".")</f>
        <v>6.2085179338323844</v>
      </c>
      <c r="Q22" s="78">
        <f>IFERROR((($C22*s_DL)/up_out!P22),".")</f>
        <v>5.9957217491464085</v>
      </c>
      <c r="R22" s="78">
        <f>IFERROR((($C22*s_DL)/up_out!Q22),".")</f>
        <v>6.0123663444129436</v>
      </c>
      <c r="S22" s="78">
        <f>IFERROR((($C22*s_DL)/up_out!R22),".")</f>
        <v>6.1999479236128296</v>
      </c>
    </row>
    <row r="23" spans="1:19">
      <c r="A23" s="82" t="s">
        <v>30</v>
      </c>
      <c r="B23" s="85" t="s">
        <v>10</v>
      </c>
      <c r="C23" s="76">
        <v>5</v>
      </c>
      <c r="D23" s="78">
        <f>IFERROR((($C23*s_DL)/up_out!C23),".")</f>
        <v>819681.34823102516</v>
      </c>
      <c r="E23" s="78">
        <f>IFERROR((($C23*s_DL)/up_out!D23),".")</f>
        <v>23289087.560526557</v>
      </c>
      <c r="F23" s="78">
        <f>IFERROR((($C23*s_DL)/up_out!E23),".")</f>
        <v>65384.874778775898</v>
      </c>
      <c r="G23" s="78">
        <f>IFERROR((($C23*s_DL)/up_out!F23),".")</f>
        <v>5.154854432105358</v>
      </c>
      <c r="H23" s="78">
        <f>IFERROR((($C23*s_DL)/up_out!G23),".")</f>
        <v>885071.37786423322</v>
      </c>
      <c r="I23" s="78">
        <f>IFERROR((($C23*s_DL)/up_out!H23),".")</f>
        <v>24108774.06361201</v>
      </c>
      <c r="J23" s="78">
        <f>IFERROR((($C23*s_DL)/up_out!I23),".")</f>
        <v>6.8122146118721458</v>
      </c>
      <c r="K23" s="78">
        <f>IFERROR((($C23*s_DL)/up_out!J23),".")</f>
        <v>6.8122146118721458</v>
      </c>
      <c r="L23" s="78">
        <f>IFERROR((($C23*s_DL)/up_out!K23),".")</f>
        <v>6.8122146118721458</v>
      </c>
      <c r="M23" s="78">
        <f>IFERROR((($C23*s_DL)/up_out!L23),".")</f>
        <v>6.8122146118721458</v>
      </c>
      <c r="N23" s="78">
        <f>IFERROR((($C23*s_DL)/up_out!M23),".")</f>
        <v>6.8122146118721458</v>
      </c>
      <c r="O23" s="78">
        <f>IFERROR((($C23*s_DL)/up_out!N23),".")</f>
        <v>5.1942229175411168</v>
      </c>
      <c r="P23" s="78">
        <f>IFERROR((($C23*s_DL)/up_out!O23),".")</f>
        <v>5.5342743334582405</v>
      </c>
      <c r="Q23" s="78">
        <f>IFERROR((($C23*s_DL)/up_out!P23),".")</f>
        <v>5.6041177638416917</v>
      </c>
      <c r="R23" s="78">
        <f>IFERROR((($C23*s_DL)/up_out!Q23),".")</f>
        <v>5.547058562752138</v>
      </c>
      <c r="S23" s="78">
        <f>IFERROR((($C23*s_DL)/up_out!R23),".")</f>
        <v>5.8260315109630181</v>
      </c>
    </row>
    <row r="24" spans="1:19">
      <c r="A24" s="75" t="s">
        <v>31</v>
      </c>
      <c r="B24" s="85" t="s">
        <v>8</v>
      </c>
      <c r="C24" s="76">
        <v>5</v>
      </c>
      <c r="D24" s="78">
        <f>IFERROR((($C24*s_DL)/up_out!C24),".")</f>
        <v>819681.34823102516</v>
      </c>
      <c r="E24" s="78">
        <f>IFERROR((($C24*s_DL)/up_out!D24),".")</f>
        <v>23289087.560526557</v>
      </c>
      <c r="F24" s="78">
        <f>IFERROR((($C24*s_DL)/up_out!E24),".")</f>
        <v>65384.874778775898</v>
      </c>
      <c r="G24" s="78">
        <f>IFERROR((($C24*s_DL)/up_out!F24),".")</f>
        <v>4.9223570034974369</v>
      </c>
      <c r="H24" s="78">
        <f>IFERROR((($C24*s_DL)/up_out!G24),".")</f>
        <v>885071.14536680456</v>
      </c>
      <c r="I24" s="78">
        <f>IFERROR((($C24*s_DL)/up_out!H24),".")</f>
        <v>24108773.831114586</v>
      </c>
      <c r="J24" s="78">
        <f>IFERROR((($C24*s_DL)/up_out!I24),".")</f>
        <v>6.2094748858447488</v>
      </c>
      <c r="K24" s="78">
        <f>IFERROR((($C24*s_DL)/up_out!J24),".")</f>
        <v>6.2094748858447488</v>
      </c>
      <c r="L24" s="78">
        <f>IFERROR((($C24*s_DL)/up_out!K24),".")</f>
        <v>6.2094748858447488</v>
      </c>
      <c r="M24" s="78">
        <f>IFERROR((($C24*s_DL)/up_out!L24),".")</f>
        <v>6.2094748858447488</v>
      </c>
      <c r="N24" s="78">
        <f>IFERROR((($C24*s_DL)/up_out!M24),".")</f>
        <v>6.2094748858447488</v>
      </c>
      <c r="O24" s="78">
        <f>IFERROR((($C24*s_DL)/up_out!N24),".")</f>
        <v>5.7348664574883284</v>
      </c>
      <c r="P24" s="78">
        <f>IFERROR((($C24*s_DL)/up_out!O24),".")</f>
        <v>5.8634288086342865</v>
      </c>
      <c r="Q24" s="78">
        <f>IFERROR((($C24*s_DL)/up_out!P24),".")</f>
        <v>5.7708402564954673</v>
      </c>
      <c r="R24" s="78">
        <f>IFERROR((($C24*s_DL)/up_out!Q24),".")</f>
        <v>5.9960045662100443</v>
      </c>
      <c r="S24" s="78">
        <f>IFERROR((($C24*s_DL)/up_out!R24),".")</f>
        <v>5.5632622391769297</v>
      </c>
    </row>
    <row r="25" spans="1:19">
      <c r="A25" s="82" t="s">
        <v>32</v>
      </c>
      <c r="B25" s="85" t="s">
        <v>10</v>
      </c>
      <c r="C25" s="76">
        <v>5</v>
      </c>
      <c r="D25" s="78">
        <f>IFERROR((($C25*s_DL)/up_out!C25),".")</f>
        <v>819681.34823102516</v>
      </c>
      <c r="E25" s="78">
        <f>IFERROR((($C25*s_DL)/up_out!D25),".")</f>
        <v>23289087.560526557</v>
      </c>
      <c r="F25" s="78">
        <f>IFERROR((($C25*s_DL)/up_out!E25),".")</f>
        <v>65384.874778775898</v>
      </c>
      <c r="G25" s="78">
        <f>IFERROR((($C25*s_DL)/up_out!F25),".")</f>
        <v>4.8957573163270558</v>
      </c>
      <c r="H25" s="78">
        <f>IFERROR((($C25*s_DL)/up_out!G25),".")</f>
        <v>885071.11876711727</v>
      </c>
      <c r="I25" s="78">
        <f>IFERROR((($C25*s_DL)/up_out!H25),".")</f>
        <v>24108773.804514892</v>
      </c>
      <c r="J25" s="78">
        <f>IFERROR((($C25*s_DL)/up_out!I25),".")</f>
        <v>6.272260273972603</v>
      </c>
      <c r="K25" s="78">
        <f>IFERROR((($C25*s_DL)/up_out!J25),".")</f>
        <v>6.272260273972603</v>
      </c>
      <c r="L25" s="78">
        <f>IFERROR((($C25*s_DL)/up_out!K25),".")</f>
        <v>6.272260273972603</v>
      </c>
      <c r="M25" s="78">
        <f>IFERROR((($C25*s_DL)/up_out!L25),".")</f>
        <v>6.272260273972603</v>
      </c>
      <c r="N25" s="78">
        <f>IFERROR((($C25*s_DL)/up_out!M25),".")</f>
        <v>6.272260273972603</v>
      </c>
      <c r="O25" s="78">
        <f>IFERROR((($C25*s_DL)/up_out!N25),".")</f>
        <v>5.9218036529680358</v>
      </c>
      <c r="P25" s="78">
        <f>IFERROR((($C25*s_DL)/up_out!O25),".")</f>
        <v>5.898627228572261</v>
      </c>
      <c r="Q25" s="78">
        <f>IFERROR((($C25*s_DL)/up_out!P25),".")</f>
        <v>5.8512037103444969</v>
      </c>
      <c r="R25" s="78">
        <f>IFERROR((($C25*s_DL)/up_out!Q25),".")</f>
        <v>5.7750710777978798</v>
      </c>
      <c r="S25" s="78">
        <f>IFERROR((($C25*s_DL)/up_out!R25),".")</f>
        <v>5.5331991951710267</v>
      </c>
    </row>
    <row r="26" spans="1:19">
      <c r="A26" s="75" t="s">
        <v>33</v>
      </c>
      <c r="B26" s="76" t="s">
        <v>8</v>
      </c>
      <c r="C26" s="76">
        <v>5</v>
      </c>
      <c r="D26" s="78">
        <f>IFERROR((($C26*s_DL)/up_out!C26),".")</f>
        <v>819681.34823102516</v>
      </c>
      <c r="E26" s="78">
        <f>IFERROR((($C26*s_DL)/up_out!D26),".")</f>
        <v>23289087.560526557</v>
      </c>
      <c r="F26" s="78">
        <f>IFERROR((($C26*s_DL)/up_out!E26),".")</f>
        <v>65384.874778775898</v>
      </c>
      <c r="G26" s="78">
        <f>IFERROR((($C26*s_DL)/up_out!F26),".")</f>
        <v>5.4184873159818103</v>
      </c>
      <c r="H26" s="78">
        <f>IFERROR((($C26*s_DL)/up_out!G26),".")</f>
        <v>885071.641497117</v>
      </c>
      <c r="I26" s="78">
        <f>IFERROR((($C26*s_DL)/up_out!H26),".")</f>
        <v>24108774.327244893</v>
      </c>
      <c r="J26" s="78">
        <f>IFERROR((($C26*s_DL)/up_out!I26),".")</f>
        <v>7.345890410958904</v>
      </c>
      <c r="K26" s="78">
        <f>IFERROR((($C26*s_DL)/up_out!J26),".")</f>
        <v>7.345890410958904</v>
      </c>
      <c r="L26" s="78">
        <f>IFERROR((($C26*s_DL)/up_out!K26),".")</f>
        <v>7.345890410958904</v>
      </c>
      <c r="M26" s="78">
        <f>IFERROR((($C26*s_DL)/up_out!L26),".")</f>
        <v>7.345890410958904</v>
      </c>
      <c r="N26" s="78">
        <f>IFERROR((($C26*s_DL)/up_out!M26),".")</f>
        <v>7.345890410958904</v>
      </c>
      <c r="O26" s="78">
        <f>IFERROR((($C26*s_DL)/up_out!N26),".")</f>
        <v>5.9737553752715362</v>
      </c>
      <c r="P26" s="78">
        <f>IFERROR((($C26*s_DL)/up_out!O26),".")</f>
        <v>5.7740133724722753</v>
      </c>
      <c r="Q26" s="78">
        <f>IFERROR((($C26*s_DL)/up_out!P26),".")</f>
        <v>5.7181592101870571</v>
      </c>
      <c r="R26" s="78">
        <f>IFERROR((($C26*s_DL)/up_out!Q26),".")</f>
        <v>5.7733690232509352</v>
      </c>
      <c r="S26" s="78">
        <f>IFERROR((($C26*s_DL)/up_out!R26),".")</f>
        <v>6.1239901650860524</v>
      </c>
    </row>
    <row r="27" spans="1:19">
      <c r="A27" s="75" t="s">
        <v>34</v>
      </c>
      <c r="B27" s="85" t="s">
        <v>8</v>
      </c>
      <c r="C27" s="76">
        <v>5</v>
      </c>
      <c r="D27" s="78">
        <f>IFERROR((($C27*s_DL)/up_out!C27),".")</f>
        <v>819681.34823102516</v>
      </c>
      <c r="E27" s="78">
        <f>IFERROR((($C27*s_DL)/up_out!D27),".")</f>
        <v>23289087.560526557</v>
      </c>
      <c r="F27" s="78">
        <f>IFERROR((($C27*s_DL)/up_out!E27),".")</f>
        <v>65384.874778775898</v>
      </c>
      <c r="G27" s="78">
        <f>IFERROR((($C27*s_DL)/up_out!F27),".")</f>
        <v>5.2331890710060698</v>
      </c>
      <c r="H27" s="78">
        <f>IFERROR((($C27*s_DL)/up_out!G27),".")</f>
        <v>885071.45619887218</v>
      </c>
      <c r="I27" s="78">
        <f>IFERROR((($C27*s_DL)/up_out!H27),".")</f>
        <v>24108774.141946651</v>
      </c>
      <c r="J27" s="78">
        <f>IFERROR((($C27*s_DL)/up_out!I27),".")</f>
        <v>6.8310502283105032</v>
      </c>
      <c r="K27" s="78">
        <f>IFERROR((($C27*s_DL)/up_out!J27),".")</f>
        <v>6.8310502283105032</v>
      </c>
      <c r="L27" s="78">
        <f>IFERROR((($C27*s_DL)/up_out!K27),".")</f>
        <v>6.8310502283105032</v>
      </c>
      <c r="M27" s="78">
        <f>IFERROR((($C27*s_DL)/up_out!L27),".")</f>
        <v>6.8310502283105032</v>
      </c>
      <c r="N27" s="78">
        <f>IFERROR((($C27*s_DL)/up_out!M27),".")</f>
        <v>6.8310502283105032</v>
      </c>
      <c r="O27" s="78">
        <f>IFERROR((($C27*s_DL)/up_out!N27),".")</f>
        <v>6.0755688080617203</v>
      </c>
      <c r="P27" s="78">
        <f>IFERROR((($C27*s_DL)/up_out!O27),".")</f>
        <v>5.7352037232174178</v>
      </c>
      <c r="Q27" s="78">
        <f>IFERROR((($C27*s_DL)/up_out!P27),".")</f>
        <v>5.66958354331791</v>
      </c>
      <c r="R27" s="78">
        <f>IFERROR((($C27*s_DL)/up_out!Q27),".")</f>
        <v>5.7153476235986576</v>
      </c>
      <c r="S27" s="78">
        <f>IFERROR((($C27*s_DL)/up_out!R27),".")</f>
        <v>5.9145655482760882</v>
      </c>
    </row>
    <row r="28" spans="1:19">
      <c r="A28" s="75" t="s">
        <v>35</v>
      </c>
      <c r="B28" s="76" t="s">
        <v>8</v>
      </c>
      <c r="C28" s="76">
        <v>5</v>
      </c>
      <c r="D28" s="78">
        <f>IFERROR((($C28*s_DL)/up_out!C28),".")</f>
        <v>819681.34823102516</v>
      </c>
      <c r="E28" s="78">
        <f>IFERROR((($C28*s_DL)/up_out!D28),".")</f>
        <v>23289087.560526557</v>
      </c>
      <c r="F28" s="78">
        <f>IFERROR((($C28*s_DL)/up_out!E28),".")</f>
        <v>65384.874778775898</v>
      </c>
      <c r="G28" s="78">
        <f>IFERROR((($C28*s_DL)/up_out!F28),".")</f>
        <v>4.8206554125160803</v>
      </c>
      <c r="H28" s="78">
        <f>IFERROR((($C28*s_DL)/up_out!G28),".")</f>
        <v>885071.04366521363</v>
      </c>
      <c r="I28" s="78">
        <f>IFERROR((($C28*s_DL)/up_out!H28),".")</f>
        <v>24108773.729412992</v>
      </c>
      <c r="J28" s="78">
        <f>IFERROR((($C28*s_DL)/up_out!I28),".")</f>
        <v>5.9708904109589032</v>
      </c>
      <c r="K28" s="78">
        <f>IFERROR((($C28*s_DL)/up_out!J28),".")</f>
        <v>5.9708904109589032</v>
      </c>
      <c r="L28" s="78">
        <f>IFERROR((($C28*s_DL)/up_out!K28),".")</f>
        <v>5.9708904109589032</v>
      </c>
      <c r="M28" s="78">
        <f>IFERROR((($C28*s_DL)/up_out!L28),".")</f>
        <v>5.9708904109589032</v>
      </c>
      <c r="N28" s="78">
        <f>IFERROR((($C28*s_DL)/up_out!M28),".")</f>
        <v>5.9708904109589032</v>
      </c>
      <c r="O28" s="78">
        <f>IFERROR((($C28*s_DL)/up_out!N28),".")</f>
        <v>5.9143835616438354</v>
      </c>
      <c r="P28" s="78">
        <f>IFERROR((($C28*s_DL)/up_out!O28),".")</f>
        <v>5.844174492404008</v>
      </c>
      <c r="Q28" s="78">
        <f>IFERROR((($C28*s_DL)/up_out!P28),".")</f>
        <v>5.9122907153729107</v>
      </c>
      <c r="R28" s="78">
        <f>IFERROR((($C28*s_DL)/up_out!Q28),".")</f>
        <v>5.7360915256513589</v>
      </c>
      <c r="S28" s="78">
        <f>IFERROR((($C28*s_DL)/up_out!R28),".")</f>
        <v>5.4483188044831863</v>
      </c>
    </row>
    <row r="29" spans="1:19">
      <c r="A29" s="75" t="s">
        <v>36</v>
      </c>
      <c r="B29" s="85" t="s">
        <v>8</v>
      </c>
      <c r="C29" s="76">
        <v>5</v>
      </c>
      <c r="D29" s="78">
        <f>IFERROR((($C29*s_DL)/up_out!C29),".")</f>
        <v>819681.34823102516</v>
      </c>
      <c r="E29" s="78">
        <f>IFERROR((($C29*s_DL)/up_out!D29),".")</f>
        <v>23289087.560526557</v>
      </c>
      <c r="F29" s="78">
        <f>IFERROR((($C29*s_DL)/up_out!E29),".")</f>
        <v>65384.874778775898</v>
      </c>
      <c r="G29" s="78">
        <f>IFERROR((($C29*s_DL)/up_out!F29),".")</f>
        <v>4.8498052562803515</v>
      </c>
      <c r="H29" s="78">
        <f>IFERROR((($C29*s_DL)/up_out!G29),".")</f>
        <v>885071.07281505747</v>
      </c>
      <c r="I29" s="78">
        <f>IFERROR((($C29*s_DL)/up_out!H29),".")</f>
        <v>24108773.758562833</v>
      </c>
      <c r="J29" s="78" t="str">
        <f>IFERROR((($C29*s_DL)/up_out!I29),".")</f>
        <v>.</v>
      </c>
      <c r="K29" s="78" t="str">
        <f>IFERROR((($C29*s_DL)/up_out!J29),".")</f>
        <v>.</v>
      </c>
      <c r="L29" s="78" t="str">
        <f>IFERROR((($C29*s_DL)/up_out!K29),".")</f>
        <v>.</v>
      </c>
      <c r="M29" s="78" t="str">
        <f>IFERROR((($C29*s_DL)/up_out!L29),".")</f>
        <v>.</v>
      </c>
      <c r="N29" s="78" t="str">
        <f>IFERROR((($C29*s_DL)/up_out!M29),".")</f>
        <v>.</v>
      </c>
      <c r="O29" s="78">
        <f>IFERROR((($C29*s_DL)/up_out!N29),".")</f>
        <v>5.8921671935370519</v>
      </c>
      <c r="P29" s="78">
        <f>IFERROR((($C29*s_DL)/up_out!O29),".")</f>
        <v>5.9055563090555632</v>
      </c>
      <c r="Q29" s="78">
        <f>IFERROR((($C29*s_DL)/up_out!P29),".")</f>
        <v>5.9212235957976009</v>
      </c>
      <c r="R29" s="78">
        <f>IFERROR((($C29*s_DL)/up_out!Q29),".")</f>
        <v>5.8635779142392304</v>
      </c>
      <c r="S29" s="78">
        <f>IFERROR((($C29*s_DL)/up_out!R29),".")</f>
        <v>5.4812640429078803</v>
      </c>
    </row>
    <row r="30" spans="1:19">
      <c r="A30" s="75" t="s">
        <v>37</v>
      </c>
      <c r="B30" s="76" t="s">
        <v>8</v>
      </c>
      <c r="C30" s="76">
        <v>5</v>
      </c>
      <c r="D30" s="78">
        <f>IFERROR((($C30*s_DL)/up_out!C30),".")</f>
        <v>819681.34823102516</v>
      </c>
      <c r="E30" s="78">
        <f>IFERROR((($C30*s_DL)/up_out!D30),".")</f>
        <v>23289087.560526557</v>
      </c>
      <c r="F30" s="78">
        <f>IFERROR((($C30*s_DL)/up_out!E30),".")</f>
        <v>65384.874778775898</v>
      </c>
      <c r="G30" s="78">
        <f>IFERROR((($C30*s_DL)/up_out!F30),".")</f>
        <v>5.5552314753756757</v>
      </c>
      <c r="H30" s="78">
        <f>IFERROR((($C30*s_DL)/up_out!G30),".")</f>
        <v>885071.77824127639</v>
      </c>
      <c r="I30" s="78">
        <f>IFERROR((($C30*s_DL)/up_out!H30),".")</f>
        <v>24108774.463989057</v>
      </c>
      <c r="J30" s="78">
        <f>IFERROR((($C30*s_DL)/up_out!I30),".")</f>
        <v>7.584474885844747</v>
      </c>
      <c r="K30" s="78">
        <f>IFERROR((($C30*s_DL)/up_out!J30),".")</f>
        <v>7.584474885844747</v>
      </c>
      <c r="L30" s="78">
        <f>IFERROR((($C30*s_DL)/up_out!K30),".")</f>
        <v>7.584474885844747</v>
      </c>
      <c r="M30" s="78">
        <f>IFERROR((($C30*s_DL)/up_out!L30),".")</f>
        <v>7.584474885844747</v>
      </c>
      <c r="N30" s="78">
        <f>IFERROR((($C30*s_DL)/up_out!M30),".")</f>
        <v>7.584474885844747</v>
      </c>
      <c r="O30" s="78">
        <f>IFERROR((($C30*s_DL)/up_out!N30),".")</f>
        <v>6.2785388127853876</v>
      </c>
      <c r="P30" s="78">
        <f>IFERROR((($C30*s_DL)/up_out!O30),".")</f>
        <v>6.1516996448503303</v>
      </c>
      <c r="Q30" s="78">
        <f>IFERROR((($C30*s_DL)/up_out!P30),".")</f>
        <v>6.0966776885529859</v>
      </c>
      <c r="R30" s="78">
        <f>IFERROR((($C30*s_DL)/up_out!Q30),".")</f>
        <v>6.0351845952355632</v>
      </c>
      <c r="S30" s="78">
        <f>IFERROR((($C30*s_DL)/up_out!R30),".")</f>
        <v>6.2785388127853876</v>
      </c>
    </row>
    <row r="31" spans="1:19">
      <c r="A31" s="87" t="s">
        <v>9</v>
      </c>
      <c r="B31" s="87" t="s">
        <v>8</v>
      </c>
      <c r="C31" s="101">
        <v>5</v>
      </c>
      <c r="D31" s="102">
        <f>SUM(D32:D44)</f>
        <v>9835881.0934869368</v>
      </c>
      <c r="E31" s="102">
        <f t="shared" ref="E31:S31" si="0">SUM(E32:E44)</f>
        <v>279460666.65479684</v>
      </c>
      <c r="F31" s="102">
        <f t="shared" si="0"/>
        <v>784594.95879039052</v>
      </c>
      <c r="G31" s="102">
        <f t="shared" si="0"/>
        <v>63.104945550520199</v>
      </c>
      <c r="H31" s="102">
        <f t="shared" si="0"/>
        <v>10620539.15722288</v>
      </c>
      <c r="I31" s="102">
        <f t="shared" si="0"/>
        <v>289296610.85322934</v>
      </c>
      <c r="J31" s="102">
        <f t="shared" si="0"/>
        <v>77.625491862906372</v>
      </c>
      <c r="K31" s="102">
        <f t="shared" si="0"/>
        <v>77.625491862906372</v>
      </c>
      <c r="L31" s="102">
        <f t="shared" si="0"/>
        <v>77.625491862906372</v>
      </c>
      <c r="M31" s="102">
        <f t="shared" si="0"/>
        <v>77.625491862906372</v>
      </c>
      <c r="N31" s="102">
        <f t="shared" si="0"/>
        <v>77.625491862906372</v>
      </c>
      <c r="O31" s="102">
        <f t="shared" si="0"/>
        <v>69.799831168271481</v>
      </c>
      <c r="P31" s="102">
        <f t="shared" si="0"/>
        <v>70.341900873780119</v>
      </c>
      <c r="Q31" s="102">
        <f t="shared" si="0"/>
        <v>69.744779702001395</v>
      </c>
      <c r="R31" s="102">
        <f t="shared" si="0"/>
        <v>68.909064460424645</v>
      </c>
      <c r="S31" s="102">
        <f t="shared" si="0"/>
        <v>71.321393478181903</v>
      </c>
    </row>
    <row r="32" spans="1:19">
      <c r="A32" s="90" t="s">
        <v>339</v>
      </c>
      <c r="B32" s="84">
        <v>1</v>
      </c>
      <c r="C32" s="76">
        <v>5</v>
      </c>
      <c r="D32" s="78">
        <f>IFERROR((($C32*s_DL)/up_out!C32),0)</f>
        <v>819681.34823102516</v>
      </c>
      <c r="E32" s="78">
        <f>IFERROR((($C32*s_DL)/up_out!D32),0)</f>
        <v>23289087.560526557</v>
      </c>
      <c r="F32" s="78">
        <f>IFERROR((($C32*s_DL)/up_out!E32),0)</f>
        <v>65384.874778775898</v>
      </c>
      <c r="G32" s="78">
        <f>IFERROR((($C32*s_DL)/up_out!F32),0)</f>
        <v>5.4764338657958787</v>
      </c>
      <c r="H32" s="78">
        <f>IFERROR((($C32*s_DL)/up_out!G32),0)</f>
        <v>885071.69944366685</v>
      </c>
      <c r="I32" s="78">
        <f>IFERROR((($C32*s_DL)/up_out!H32),0)</f>
        <v>24108774.385191444</v>
      </c>
      <c r="J32" s="78">
        <f>IFERROR((($C32*s_DL)/up_out!I32),0)</f>
        <v>7.490296803652968</v>
      </c>
      <c r="K32" s="78">
        <f>IFERROR((($C32*s_DL)/up_out!J32),0)</f>
        <v>7.490296803652968</v>
      </c>
      <c r="L32" s="78">
        <f>IFERROR((($C32*s_DL)/up_out!K32),0)</f>
        <v>7.490296803652968</v>
      </c>
      <c r="M32" s="78">
        <f>IFERROR((($C32*s_DL)/up_out!L32),0)</f>
        <v>7.490296803652968</v>
      </c>
      <c r="N32" s="78">
        <f>IFERROR((($C32*s_DL)/up_out!M32),0)</f>
        <v>7.490296803652968</v>
      </c>
      <c r="O32" s="78">
        <f>IFERROR((($C32*s_DL)/up_out!N32),0)</f>
        <v>6.0102251883073787</v>
      </c>
      <c r="P32" s="78">
        <f>IFERROR((($C32*s_DL)/up_out!O32),0)</f>
        <v>5.8450832043713321</v>
      </c>
      <c r="Q32" s="78">
        <f>IFERROR((($C32*s_DL)/up_out!P32),0)</f>
        <v>5.6538085826574873</v>
      </c>
      <c r="R32" s="78">
        <f>IFERROR((($C32*s_DL)/up_out!Q32),0)</f>
        <v>5.4847827669776708</v>
      </c>
      <c r="S32" s="78">
        <f>IFERROR((($C32*s_DL)/up_out!R32),0)</f>
        <v>6.1894815246607688</v>
      </c>
    </row>
    <row r="33" spans="1:19">
      <c r="A33" s="90" t="s">
        <v>340</v>
      </c>
      <c r="B33" s="84">
        <v>1</v>
      </c>
      <c r="C33" s="76">
        <v>5</v>
      </c>
      <c r="D33" s="78">
        <f>IFERROR((($C33*s_DL)/up_out!C33),0)</f>
        <v>819681.34823102516</v>
      </c>
      <c r="E33" s="78">
        <f>IFERROR((($C33*s_DL)/up_out!D33),0)</f>
        <v>23289087.560526557</v>
      </c>
      <c r="F33" s="78">
        <f>IFERROR((($C33*s_DL)/up_out!E33),0)</f>
        <v>65384.874778775898</v>
      </c>
      <c r="G33" s="78">
        <f>IFERROR((($C33*s_DL)/up_out!F33),0)</f>
        <v>5.4979610477944867</v>
      </c>
      <c r="H33" s="78">
        <f>IFERROR((($C33*s_DL)/up_out!G33),0)</f>
        <v>885071.72097084892</v>
      </c>
      <c r="I33" s="78">
        <f>IFERROR((($C33*s_DL)/up_out!H33),0)</f>
        <v>24108774.406718627</v>
      </c>
      <c r="J33" s="78">
        <f>IFERROR((($C33*s_DL)/up_out!I33),0)</f>
        <v>7.4714611872146115</v>
      </c>
      <c r="K33" s="78">
        <f>IFERROR((($C33*s_DL)/up_out!J33),0)</f>
        <v>7.4714611872146115</v>
      </c>
      <c r="L33" s="78">
        <f>IFERROR((($C33*s_DL)/up_out!K33),0)</f>
        <v>7.4714611872146115</v>
      </c>
      <c r="M33" s="78">
        <f>IFERROR((($C33*s_DL)/up_out!L33),0)</f>
        <v>7.4714611872146115</v>
      </c>
      <c r="N33" s="78">
        <f>IFERROR((($C33*s_DL)/up_out!M33),0)</f>
        <v>7.4714611872146115</v>
      </c>
      <c r="O33" s="78">
        <f>IFERROR((($C33*s_DL)/up_out!N33),0)</f>
        <v>6.1868813118688086</v>
      </c>
      <c r="P33" s="78">
        <f>IFERROR((($C33*s_DL)/up_out!O33),0)</f>
        <v>5.9779704653648107</v>
      </c>
      <c r="Q33" s="78">
        <f>IFERROR((($C33*s_DL)/up_out!P33),0)</f>
        <v>5.8697037273016903</v>
      </c>
      <c r="R33" s="78">
        <f>IFERROR((($C33*s_DL)/up_out!Q33),0)</f>
        <v>5.8844014644056877</v>
      </c>
      <c r="S33" s="78">
        <f>IFERROR((($C33*s_DL)/up_out!R33),0)</f>
        <v>6.2138116085298716</v>
      </c>
    </row>
    <row r="34" spans="1:19">
      <c r="A34" s="90" t="s">
        <v>341</v>
      </c>
      <c r="B34" s="84">
        <v>1</v>
      </c>
      <c r="C34" s="76">
        <v>5</v>
      </c>
      <c r="D34" s="78">
        <f>IFERROR((($C34*s_DL)/up_out!C34),0)</f>
        <v>819681.34823102516</v>
      </c>
      <c r="E34" s="78">
        <f>IFERROR((($C34*s_DL)/up_out!D34),0)</f>
        <v>23289087.560526557</v>
      </c>
      <c r="F34" s="78">
        <f>IFERROR((($C34*s_DL)/up_out!E34),0)</f>
        <v>65384.874778775898</v>
      </c>
      <c r="G34" s="78">
        <f>IFERROR((($C34*s_DL)/up_out!F34),0)</f>
        <v>5.1776914721948026</v>
      </c>
      <c r="H34" s="78">
        <f>IFERROR((($C34*s_DL)/up_out!G34),0)</f>
        <v>885071.40070127335</v>
      </c>
      <c r="I34" s="78">
        <f>IFERROR((($C34*s_DL)/up_out!H34),0)</f>
        <v>24108774.086449053</v>
      </c>
      <c r="J34" s="78">
        <f>IFERROR((($C34*s_DL)/up_out!I34),0)</f>
        <v>6.849885844748858</v>
      </c>
      <c r="K34" s="78">
        <f>IFERROR((($C34*s_DL)/up_out!J34),0)</f>
        <v>6.849885844748858</v>
      </c>
      <c r="L34" s="78">
        <f>IFERROR((($C34*s_DL)/up_out!K34),0)</f>
        <v>6.849885844748858</v>
      </c>
      <c r="M34" s="78">
        <f>IFERROR((($C34*s_DL)/up_out!L34),0)</f>
        <v>6.849885844748858</v>
      </c>
      <c r="N34" s="78">
        <f>IFERROR((($C34*s_DL)/up_out!M34),0)</f>
        <v>6.849885844748858</v>
      </c>
      <c r="O34" s="78">
        <f>IFERROR((($C34*s_DL)/up_out!N34),0)</f>
        <v>5.7895372321742222</v>
      </c>
      <c r="P34" s="78">
        <f>IFERROR((($C34*s_DL)/up_out!O34),0)</f>
        <v>5.8213636565146043</v>
      </c>
      <c r="Q34" s="78">
        <f>IFERROR((($C34*s_DL)/up_out!P34),0)</f>
        <v>5.8417708953742258</v>
      </c>
      <c r="R34" s="78">
        <f>IFERROR((($C34*s_DL)/up_out!Q34),0)</f>
        <v>5.5853881278538804</v>
      </c>
      <c r="S34" s="78">
        <f>IFERROR((($C34*s_DL)/up_out!R34),0)</f>
        <v>5.8518420002659912</v>
      </c>
    </row>
    <row r="35" spans="1:19">
      <c r="A35" s="90" t="s">
        <v>342</v>
      </c>
      <c r="B35" s="84">
        <v>1</v>
      </c>
      <c r="C35" s="76">
        <v>5</v>
      </c>
      <c r="D35" s="78">
        <f>IFERROR((($C35*s_DL)/up_out!C35),0)</f>
        <v>819681.34823102516</v>
      </c>
      <c r="E35" s="78">
        <f>IFERROR((($C35*s_DL)/up_out!D35),0)</f>
        <v>23289087.560526557</v>
      </c>
      <c r="F35" s="78">
        <f>IFERROR((($C35*s_DL)/up_out!E35),0)</f>
        <v>65384.874778775898</v>
      </c>
      <c r="G35" s="78">
        <f>IFERROR((($C35*s_DL)/up_out!F35),0)</f>
        <v>5.5552314753756757</v>
      </c>
      <c r="H35" s="78">
        <f>IFERROR((($C35*s_DL)/up_out!G35),0)</f>
        <v>885071.77824127639</v>
      </c>
      <c r="I35" s="78">
        <f>IFERROR((($C35*s_DL)/up_out!H35),0)</f>
        <v>24108774.463989057</v>
      </c>
      <c r="J35" s="78">
        <f>IFERROR((($C35*s_DL)/up_out!I35),0)</f>
        <v>7.584474885844747</v>
      </c>
      <c r="K35" s="78">
        <f>IFERROR((($C35*s_DL)/up_out!J35),0)</f>
        <v>7.584474885844747</v>
      </c>
      <c r="L35" s="78">
        <f>IFERROR((($C35*s_DL)/up_out!K35),0)</f>
        <v>7.584474885844747</v>
      </c>
      <c r="M35" s="78">
        <f>IFERROR((($C35*s_DL)/up_out!L35),0)</f>
        <v>7.584474885844747</v>
      </c>
      <c r="N35" s="78">
        <f>IFERROR((($C35*s_DL)/up_out!M35),0)</f>
        <v>7.584474885844747</v>
      </c>
      <c r="O35" s="78">
        <f>IFERROR((($C35*s_DL)/up_out!N35),0)</f>
        <v>6.2785388127853876</v>
      </c>
      <c r="P35" s="78">
        <f>IFERROR((($C35*s_DL)/up_out!O35),0)</f>
        <v>6.1516996448503303</v>
      </c>
      <c r="Q35" s="78">
        <f>IFERROR((($C35*s_DL)/up_out!P35),0)</f>
        <v>6.0966776885529859</v>
      </c>
      <c r="R35" s="78">
        <f>IFERROR((($C35*s_DL)/up_out!Q35),0)</f>
        <v>6.0351845952355632</v>
      </c>
      <c r="S35" s="78">
        <f>IFERROR((($C35*s_DL)/up_out!R35),0)</f>
        <v>6.2785388127853876</v>
      </c>
    </row>
    <row r="36" spans="1:19">
      <c r="A36" s="90" t="s">
        <v>343</v>
      </c>
      <c r="B36" s="84">
        <v>1</v>
      </c>
      <c r="C36" s="76">
        <v>5</v>
      </c>
      <c r="D36" s="78">
        <f>IFERROR((($C36*s_DL)/up_out!C36),0)</f>
        <v>819681.34823102516</v>
      </c>
      <c r="E36" s="78">
        <f>IFERROR((($C36*s_DL)/up_out!D36),0)</f>
        <v>23289087.560526557</v>
      </c>
      <c r="F36" s="78">
        <f>IFERROR((($C36*s_DL)/up_out!E36),0)</f>
        <v>65384.874778775898</v>
      </c>
      <c r="G36" s="78">
        <f>IFERROR((($C36*s_DL)/up_out!F36),0)</f>
        <v>5.4184873159818103</v>
      </c>
      <c r="H36" s="78">
        <f>IFERROR((($C36*s_DL)/up_out!G36),0)</f>
        <v>885071.641497117</v>
      </c>
      <c r="I36" s="78">
        <f>IFERROR((($C36*s_DL)/up_out!H36),0)</f>
        <v>24108774.327244893</v>
      </c>
      <c r="J36" s="78">
        <f>IFERROR((($C36*s_DL)/up_out!I36),0)</f>
        <v>7.345890410958904</v>
      </c>
      <c r="K36" s="78">
        <f>IFERROR((($C36*s_DL)/up_out!J36),0)</f>
        <v>7.345890410958904</v>
      </c>
      <c r="L36" s="78">
        <f>IFERROR((($C36*s_DL)/up_out!K36),0)</f>
        <v>7.345890410958904</v>
      </c>
      <c r="M36" s="78">
        <f>IFERROR((($C36*s_DL)/up_out!L36),0)</f>
        <v>7.345890410958904</v>
      </c>
      <c r="N36" s="78">
        <f>IFERROR((($C36*s_DL)/up_out!M36),0)</f>
        <v>7.345890410958904</v>
      </c>
      <c r="O36" s="78">
        <f>IFERROR((($C36*s_DL)/up_out!N36),0)</f>
        <v>5.9737553752715362</v>
      </c>
      <c r="P36" s="78">
        <f>IFERROR((($C36*s_DL)/up_out!O36),0)</f>
        <v>5.7740133724722753</v>
      </c>
      <c r="Q36" s="78">
        <f>IFERROR((($C36*s_DL)/up_out!P36),0)</f>
        <v>5.7181592101870571</v>
      </c>
      <c r="R36" s="78">
        <f>IFERROR((($C36*s_DL)/up_out!Q36),0)</f>
        <v>5.7733690232509352</v>
      </c>
      <c r="S36" s="78">
        <f>IFERROR((($C36*s_DL)/up_out!R36),0)</f>
        <v>6.1239901650860524</v>
      </c>
    </row>
    <row r="37" spans="1:19">
      <c r="A37" s="90" t="s">
        <v>344</v>
      </c>
      <c r="B37" s="84">
        <v>1</v>
      </c>
      <c r="C37" s="76">
        <v>5</v>
      </c>
      <c r="D37" s="78">
        <f>IFERROR((($C37*s_DL)/up_out!C37),0)</f>
        <v>819681.34823102516</v>
      </c>
      <c r="E37" s="78">
        <f>IFERROR((($C37*s_DL)/up_out!D37),0)</f>
        <v>23289087.560526557</v>
      </c>
      <c r="F37" s="78">
        <f>IFERROR((($C37*s_DL)/up_out!E37),0)</f>
        <v>65384.874778775898</v>
      </c>
      <c r="G37" s="78">
        <f>IFERROR((($C37*s_DL)/up_out!F37),0)</f>
        <v>5.4856945028049093</v>
      </c>
      <c r="H37" s="78">
        <f>IFERROR((($C37*s_DL)/up_out!G37),0)</f>
        <v>885071.70870430372</v>
      </c>
      <c r="I37" s="78">
        <f>IFERROR((($C37*s_DL)/up_out!H37),0)</f>
        <v>24108774.394452084</v>
      </c>
      <c r="J37" s="78">
        <f>IFERROR((($C37*s_DL)/up_out!I37),0)</f>
        <v>7.345890410958904</v>
      </c>
      <c r="K37" s="78">
        <f>IFERROR((($C37*s_DL)/up_out!J37),0)</f>
        <v>7.345890410958904</v>
      </c>
      <c r="L37" s="78">
        <f>IFERROR((($C37*s_DL)/up_out!K37),0)</f>
        <v>7.345890410958904</v>
      </c>
      <c r="M37" s="78">
        <f>IFERROR((($C37*s_DL)/up_out!L37),0)</f>
        <v>7.345890410958904</v>
      </c>
      <c r="N37" s="78">
        <f>IFERROR((($C37*s_DL)/up_out!M37),0)</f>
        <v>7.345890410958904</v>
      </c>
      <c r="O37" s="78">
        <f>IFERROR((($C37*s_DL)/up_out!N37),0)</f>
        <v>5.4519524704859084</v>
      </c>
      <c r="P37" s="78">
        <f>IFERROR((($C37*s_DL)/up_out!O37),0)</f>
        <v>6.2085179338323844</v>
      </c>
      <c r="Q37" s="78">
        <f>IFERROR((($C37*s_DL)/up_out!P37),0)</f>
        <v>5.9957217491464085</v>
      </c>
      <c r="R37" s="78">
        <f>IFERROR((($C37*s_DL)/up_out!Q37),0)</f>
        <v>6.0123663444129436</v>
      </c>
      <c r="S37" s="78">
        <f>IFERROR((($C37*s_DL)/up_out!R37),0)</f>
        <v>6.1999479236128296</v>
      </c>
    </row>
    <row r="38" spans="1:19">
      <c r="A38" s="90" t="s">
        <v>345</v>
      </c>
      <c r="B38" s="84">
        <v>1</v>
      </c>
      <c r="C38" s="76">
        <v>5</v>
      </c>
      <c r="D38" s="78">
        <f>IFERROR((($C38*s_DL)/up_out!C38),0)</f>
        <v>819681.34823102516</v>
      </c>
      <c r="E38" s="78">
        <f>IFERROR((($C38*s_DL)/up_out!D38),0)</f>
        <v>23289087.560526557</v>
      </c>
      <c r="F38" s="78">
        <f>IFERROR((($C38*s_DL)/up_out!E38),0)</f>
        <v>65384.874778775898</v>
      </c>
      <c r="G38" s="78">
        <f>IFERROR((($C38*s_DL)/up_out!F38),0)</f>
        <v>5.4505676939555547</v>
      </c>
      <c r="H38" s="78">
        <f>IFERROR((($C38*s_DL)/up_out!G38),0)</f>
        <v>885071.67357749492</v>
      </c>
      <c r="I38" s="78">
        <f>IFERROR((($C38*s_DL)/up_out!H38),0)</f>
        <v>24108774.359325275</v>
      </c>
      <c r="J38" s="78">
        <f>IFERROR((($C38*s_DL)/up_out!I38),0)</f>
        <v>7.3521689497716913</v>
      </c>
      <c r="K38" s="78">
        <f>IFERROR((($C38*s_DL)/up_out!J38),0)</f>
        <v>7.3521689497716913</v>
      </c>
      <c r="L38" s="78">
        <f>IFERROR((($C38*s_DL)/up_out!K38),0)</f>
        <v>7.3521689497716913</v>
      </c>
      <c r="M38" s="78">
        <f>IFERROR((($C38*s_DL)/up_out!L38),0)</f>
        <v>7.3521689497716913</v>
      </c>
      <c r="N38" s="78">
        <f>IFERROR((($C38*s_DL)/up_out!M38),0)</f>
        <v>7.3521689497716913</v>
      </c>
      <c r="O38" s="78">
        <f>IFERROR((($C38*s_DL)/up_out!N38),0)</f>
        <v>5.9139211196916177</v>
      </c>
      <c r="P38" s="78">
        <f>IFERROR((($C38*s_DL)/up_out!O38),0)</f>
        <v>5.8497605524000456</v>
      </c>
      <c r="Q38" s="78">
        <f>IFERROR((($C38*s_DL)/up_out!P38),0)</f>
        <v>5.7419115638293752</v>
      </c>
      <c r="R38" s="78">
        <f>IFERROR((($C38*s_DL)/up_out!Q38),0)</f>
        <v>5.7565030013852576</v>
      </c>
      <c r="S38" s="78">
        <f>IFERROR((($C38*s_DL)/up_out!R38),0)</f>
        <v>6.1602475018198648</v>
      </c>
    </row>
    <row r="39" spans="1:19">
      <c r="A39" s="90" t="s">
        <v>346</v>
      </c>
      <c r="B39" s="84">
        <v>1</v>
      </c>
      <c r="C39" s="76">
        <v>5</v>
      </c>
      <c r="D39" s="78">
        <f>IFERROR((($C39*s_DL)/up_out!C39),0)</f>
        <v>819681.34823102516</v>
      </c>
      <c r="E39" s="78">
        <f>IFERROR((($C39*s_DL)/up_out!D39),0)</f>
        <v>23289087.560526557</v>
      </c>
      <c r="F39" s="78">
        <f>IFERROR((($C39*s_DL)/up_out!E39),0)</f>
        <v>65384.874778775898</v>
      </c>
      <c r="G39" s="78">
        <f>IFERROR((($C39*s_DL)/up_out!F39),0)</f>
        <v>5.1526784699136705</v>
      </c>
      <c r="H39" s="78">
        <f>IFERROR((($C39*s_DL)/up_out!G39),0)</f>
        <v>885071.37568827101</v>
      </c>
      <c r="I39" s="78">
        <f>IFERROR((($C39*s_DL)/up_out!H39),0)</f>
        <v>24108774.06143605</v>
      </c>
      <c r="J39" s="78">
        <f>IFERROR((($C39*s_DL)/up_out!I39),0)</f>
        <v>6.6803652968036529</v>
      </c>
      <c r="K39" s="78">
        <f>IFERROR((($C39*s_DL)/up_out!J39),0)</f>
        <v>6.6803652968036529</v>
      </c>
      <c r="L39" s="78">
        <f>IFERROR((($C39*s_DL)/up_out!K39),0)</f>
        <v>6.6803652968036529</v>
      </c>
      <c r="M39" s="78">
        <f>IFERROR((($C39*s_DL)/up_out!L39),0)</f>
        <v>6.6803652968036529</v>
      </c>
      <c r="N39" s="78">
        <f>IFERROR((($C39*s_DL)/up_out!M39),0)</f>
        <v>6.6803652968036529</v>
      </c>
      <c r="O39" s="78">
        <f>IFERROR((($C39*s_DL)/up_out!N39),0)</f>
        <v>5.1705613752350263</v>
      </c>
      <c r="P39" s="78">
        <f>IFERROR((($C39*s_DL)/up_out!O39),0)</f>
        <v>5.5918236301369859</v>
      </c>
      <c r="Q39" s="78">
        <f>IFERROR((($C39*s_DL)/up_out!P39),0)</f>
        <v>5.70403199331483</v>
      </c>
      <c r="R39" s="78">
        <f>IFERROR((($C39*s_DL)/up_out!Q39),0)</f>
        <v>5.5275174236962243</v>
      </c>
      <c r="S39" s="78">
        <f>IFERROR((($C39*s_DL)/up_out!R39),0)</f>
        <v>5.8235722321487646</v>
      </c>
    </row>
    <row r="40" spans="1:19">
      <c r="A40" s="90" t="s">
        <v>347</v>
      </c>
      <c r="B40" s="84">
        <v>1</v>
      </c>
      <c r="C40" s="76">
        <v>5</v>
      </c>
      <c r="D40" s="78">
        <f>IFERROR((($C40*s_DL)/up_out!C40),0)</f>
        <v>819681.34823102516</v>
      </c>
      <c r="E40" s="78">
        <f>IFERROR((($C40*s_DL)/up_out!D40),0)</f>
        <v>23289087.560526557</v>
      </c>
      <c r="F40" s="78">
        <f>IFERROR((($C40*s_DL)/up_out!E40),0)</f>
        <v>65384.874778775898</v>
      </c>
      <c r="G40" s="78">
        <f>IFERROR((($C40*s_DL)/up_out!F40),0)</f>
        <v>5.0785991890268782</v>
      </c>
      <c r="H40" s="78">
        <f>IFERROR((($C40*s_DL)/up_out!G40),0)</f>
        <v>885071.30160899006</v>
      </c>
      <c r="I40" s="78">
        <f>IFERROR((($C40*s_DL)/up_out!H40),0)</f>
        <v>24108773.987356771</v>
      </c>
      <c r="J40" s="78">
        <f>IFERROR((($C40*s_DL)/up_out!I40),0)</f>
        <v>6.3162100456621006</v>
      </c>
      <c r="K40" s="78">
        <f>IFERROR((($C40*s_DL)/up_out!J40),0)</f>
        <v>6.3162100456621006</v>
      </c>
      <c r="L40" s="78">
        <f>IFERROR((($C40*s_DL)/up_out!K40),0)</f>
        <v>6.3162100456621006</v>
      </c>
      <c r="M40" s="78">
        <f>IFERROR((($C40*s_DL)/up_out!L40),0)</f>
        <v>6.3162100456621006</v>
      </c>
      <c r="N40" s="78">
        <f>IFERROR((($C40*s_DL)/up_out!M40),0)</f>
        <v>6.3162100456621006</v>
      </c>
      <c r="O40" s="78">
        <f>IFERROR((($C40*s_DL)/up_out!N40),0)</f>
        <v>5.3816046966731879</v>
      </c>
      <c r="P40" s="78">
        <f>IFERROR((($C40*s_DL)/up_out!O40),0)</f>
        <v>5.7077625570776247</v>
      </c>
      <c r="Q40" s="78">
        <f>IFERROR((($C40*s_DL)/up_out!P40),0)</f>
        <v>5.7304124084946011</v>
      </c>
      <c r="R40" s="78">
        <f>IFERROR((($C40*s_DL)/up_out!Q40),0)</f>
        <v>5.642507384572685</v>
      </c>
      <c r="S40" s="78">
        <f>IFERROR((($C40*s_DL)/up_out!R40),0)</f>
        <v>5.7398476128718494</v>
      </c>
    </row>
    <row r="41" spans="1:19">
      <c r="A41" s="90" t="s">
        <v>348</v>
      </c>
      <c r="B41" s="94">
        <v>0.99987999999999999</v>
      </c>
      <c r="C41" s="76">
        <v>5</v>
      </c>
      <c r="D41" s="78">
        <f>IFERROR((($C41*s_DL)/up_out!C41),0)</f>
        <v>819582.98646923748</v>
      </c>
      <c r="E41" s="78">
        <f>IFERROR((($C41*s_DL)/up_out!D41),0)</f>
        <v>23286292.870019291</v>
      </c>
      <c r="F41" s="78">
        <f>IFERROR((($C41*s_DL)/up_out!E41),0)</f>
        <v>65377.028593802446</v>
      </c>
      <c r="G41" s="78">
        <f>IFERROR((($C41*s_DL)/up_out!F41),0)</f>
        <v>4.926370013644024</v>
      </c>
      <c r="H41" s="78">
        <f>IFERROR((($C41*s_DL)/up_out!G41),0)</f>
        <v>884964.94143305358</v>
      </c>
      <c r="I41" s="78">
        <f>IFERROR((($C41*s_DL)/up_out!H41),0)</f>
        <v>24105880.782858543</v>
      </c>
      <c r="J41" s="78">
        <f>IFERROR((($C41*s_DL)/up_out!I41),0)</f>
        <v>6.3342854566210054</v>
      </c>
      <c r="K41" s="78">
        <f>IFERROR((($C41*s_DL)/up_out!J41),0)</f>
        <v>6.3342854566210054</v>
      </c>
      <c r="L41" s="78">
        <f>IFERROR((($C41*s_DL)/up_out!K41),0)</f>
        <v>6.3342854566210054</v>
      </c>
      <c r="M41" s="78">
        <f>IFERROR((($C41*s_DL)/up_out!L41),0)</f>
        <v>6.3342854566210054</v>
      </c>
      <c r="N41" s="78">
        <f>IFERROR((($C41*s_DL)/up_out!M41),0)</f>
        <v>6.3342854566210054</v>
      </c>
      <c r="O41" s="78">
        <f>IFERROR((($C41*s_DL)/up_out!N41),0)</f>
        <v>6.1090277164039835</v>
      </c>
      <c r="P41" s="78">
        <f>IFERROR((($C41*s_DL)/up_out!O41),0)</f>
        <v>5.8951394216133934</v>
      </c>
      <c r="Q41" s="78">
        <f>IFERROR((($C41*s_DL)/up_out!P41),0)</f>
        <v>5.8891605783866057</v>
      </c>
      <c r="R41" s="78">
        <f>IFERROR((($C41*s_DL)/up_out!Q41),0)</f>
        <v>5.6057970930606453</v>
      </c>
      <c r="S41" s="78">
        <f>IFERROR((($C41*s_DL)/up_out!R41),0)</f>
        <v>5.567797754946727</v>
      </c>
    </row>
    <row r="42" spans="1:19">
      <c r="A42" s="90" t="s">
        <v>349</v>
      </c>
      <c r="B42" s="84">
        <v>0.97898250799999997</v>
      </c>
      <c r="C42" s="76">
        <v>5</v>
      </c>
      <c r="D42" s="78">
        <f>IFERROR((($C42*s_DL)/up_out!C42),0)</f>
        <v>802453.70205203048</v>
      </c>
      <c r="E42" s="78">
        <f>IFERROR((($C42*s_DL)/up_out!D42),0)</f>
        <v>22799609.349035885</v>
      </c>
      <c r="F42" s="78">
        <f>IFERROR((($C42*s_DL)/up_out!E42),0)</f>
        <v>64010.648696191973</v>
      </c>
      <c r="G42" s="78">
        <f>IFERROR((($C42*s_DL)/up_out!F42),0)</f>
        <v>4.7853825332759339</v>
      </c>
      <c r="H42" s="78">
        <f>IFERROR((($C42*s_DL)/up_out!G42),0)</f>
        <v>866469.13613075553</v>
      </c>
      <c r="I42" s="78">
        <f>IFERROR((($C42*s_DL)/up_out!H42),0)</f>
        <v>23602067.836470451</v>
      </c>
      <c r="J42" s="78">
        <f>IFERROR((($C42*s_DL)/up_out!I42),0)</f>
        <v>0</v>
      </c>
      <c r="K42" s="78">
        <f>IFERROR((($C42*s_DL)/up_out!J42),0)</f>
        <v>0</v>
      </c>
      <c r="L42" s="78">
        <f>IFERROR((($C42*s_DL)/up_out!K42),0)</f>
        <v>0</v>
      </c>
      <c r="M42" s="78">
        <f>IFERROR((($C42*s_DL)/up_out!L42),0)</f>
        <v>0</v>
      </c>
      <c r="N42" s="78">
        <f>IFERROR((($C42*s_DL)/up_out!M42),0)</f>
        <v>0</v>
      </c>
      <c r="O42" s="78">
        <f>IFERROR((($C42*s_DL)/up_out!N42),0)</f>
        <v>5.7602232368949755</v>
      </c>
      <c r="P42" s="78">
        <f>IFERROR((($C42*s_DL)/up_out!O42),0)</f>
        <v>5.7466309961296664</v>
      </c>
      <c r="Q42" s="78">
        <f>IFERROR((($C42*s_DL)/up_out!P42),0)</f>
        <v>5.7298624075148954</v>
      </c>
      <c r="R42" s="78">
        <f>IFERROR((($C42*s_DL)/up_out!Q42),0)</f>
        <v>5.8313704594895226</v>
      </c>
      <c r="S42" s="78">
        <f>IFERROR((($C42*s_DL)/up_out!R42),0)</f>
        <v>5.4084532935085994</v>
      </c>
    </row>
    <row r="43" spans="1:19">
      <c r="A43" s="90" t="s">
        <v>350</v>
      </c>
      <c r="B43" s="84">
        <v>2.0897492E-2</v>
      </c>
      <c r="C43" s="76">
        <v>5</v>
      </c>
      <c r="D43" s="78">
        <f>IFERROR((($C43*s_DL)/up_out!C43),0)</f>
        <v>17129.284417207062</v>
      </c>
      <c r="E43" s="78">
        <f>IFERROR((($C43*s_DL)/up_out!D43),0)</f>
        <v>486683.52098340326</v>
      </c>
      <c r="F43" s="78">
        <f>IFERROR((($C43*s_DL)/up_out!E43),0)</f>
        <v>1366.3798976104711</v>
      </c>
      <c r="G43" s="78">
        <f>IFERROR((($C43*s_DL)/up_out!F43),0)</f>
        <v>0.10073960791781149</v>
      </c>
      <c r="H43" s="78">
        <f>IFERROR((($C43*s_DL)/up_out!G43),0)</f>
        <v>18495.765054425454</v>
      </c>
      <c r="I43" s="78">
        <f>IFERROR((($C43*s_DL)/up_out!H43),0)</f>
        <v>503812.90614021826</v>
      </c>
      <c r="J43" s="78">
        <f>IFERROR((($C43*s_DL)/up_out!I43),0)</f>
        <v>0.12477663459589039</v>
      </c>
      <c r="K43" s="78">
        <f>IFERROR((($C43*s_DL)/up_out!J43),0)</f>
        <v>0.12477663459589039</v>
      </c>
      <c r="L43" s="78">
        <f>IFERROR((($C43*s_DL)/up_out!K43),0)</f>
        <v>0.12477663459589039</v>
      </c>
      <c r="M43" s="78">
        <f>IFERROR((($C43*s_DL)/up_out!L43),0)</f>
        <v>0.12477663459589039</v>
      </c>
      <c r="N43" s="78">
        <f>IFERROR((($C43*s_DL)/up_out!M43),0)</f>
        <v>0.12477663459589039</v>
      </c>
      <c r="O43" s="78">
        <f>IFERROR((($C43*s_DL)/up_out!N43),0)</f>
        <v>0.12359578316438356</v>
      </c>
      <c r="P43" s="78">
        <f>IFERROR((($C43*s_DL)/up_out!O43),0)</f>
        <v>0.12212858970161682</v>
      </c>
      <c r="Q43" s="78">
        <f>IFERROR((($C43*s_DL)/up_out!P43),0)</f>
        <v>0.12355204792617967</v>
      </c>
      <c r="R43" s="78">
        <f>IFERROR((($C43*s_DL)/up_out!Q43),0)</f>
        <v>0.11986992676856707</v>
      </c>
      <c r="S43" s="78">
        <f>IFERROR((($C43*s_DL)/up_out!R43),0)</f>
        <v>0.11385619863013696</v>
      </c>
    </row>
    <row r="44" spans="1:19">
      <c r="A44" s="90" t="s">
        <v>351</v>
      </c>
      <c r="B44" s="84">
        <v>0.99987999999999999</v>
      </c>
      <c r="C44" s="76">
        <v>5</v>
      </c>
      <c r="D44" s="78">
        <f>IFERROR((($C44*s_DL)/up_out!C44),0)</f>
        <v>819582.98646923748</v>
      </c>
      <c r="E44" s="78">
        <f>IFERROR((($C44*s_DL)/up_out!D44),0)</f>
        <v>23286292.870019291</v>
      </c>
      <c r="F44" s="78">
        <f>IFERROR((($C44*s_DL)/up_out!E44),0)</f>
        <v>65377.028593802446</v>
      </c>
      <c r="G44" s="78">
        <f>IFERROR((($C44*s_DL)/up_out!F44),0)</f>
        <v>4.9991083628387676</v>
      </c>
      <c r="H44" s="78">
        <f>IFERROR((($C44*s_DL)/up_out!G44),0)</f>
        <v>884965.01417140267</v>
      </c>
      <c r="I44" s="78">
        <f>IFERROR((($C44*s_DL)/up_out!H44),0)</f>
        <v>24105880.855596893</v>
      </c>
      <c r="J44" s="78">
        <f>IFERROR((($C44*s_DL)/up_out!I44),0)</f>
        <v>6.7297859360730605</v>
      </c>
      <c r="K44" s="78">
        <f>IFERROR((($C44*s_DL)/up_out!J44),0)</f>
        <v>6.7297859360730605</v>
      </c>
      <c r="L44" s="78">
        <f>IFERROR((($C44*s_DL)/up_out!K44),0)</f>
        <v>6.7297859360730605</v>
      </c>
      <c r="M44" s="78">
        <f>IFERROR((($C44*s_DL)/up_out!L44),0)</f>
        <v>6.7297859360730605</v>
      </c>
      <c r="N44" s="78">
        <f>IFERROR((($C44*s_DL)/up_out!M44),0)</f>
        <v>6.7297859360730605</v>
      </c>
      <c r="O44" s="78">
        <f>IFERROR((($C44*s_DL)/up_out!N44),0)</f>
        <v>5.6500068493150684</v>
      </c>
      <c r="P44" s="78">
        <f>IFERROR((($C44*s_DL)/up_out!O44),0)</f>
        <v>5.6500068493150684</v>
      </c>
      <c r="Q44" s="78">
        <f>IFERROR((($C44*s_DL)/up_out!P44),0)</f>
        <v>5.6500068493150684</v>
      </c>
      <c r="R44" s="78">
        <f>IFERROR((($C44*s_DL)/up_out!Q44),0)</f>
        <v>5.6500068493150684</v>
      </c>
      <c r="S44" s="78">
        <f>IFERROR((($C44*s_DL)/up_out!R44),0)</f>
        <v>5.6500068493150684</v>
      </c>
    </row>
    <row r="45" spans="1:19">
      <c r="A45" s="87" t="s">
        <v>17</v>
      </c>
      <c r="B45" s="87" t="s">
        <v>8</v>
      </c>
      <c r="C45" s="101">
        <v>5</v>
      </c>
      <c r="D45" s="102">
        <f>SUM(D46:D47)</f>
        <v>1593452.3441476305</v>
      </c>
      <c r="E45" s="102">
        <f t="shared" ref="E45:S45" si="1">SUM(E46:E47)</f>
        <v>45273753.326788023</v>
      </c>
      <c r="F45" s="102">
        <f t="shared" si="1"/>
        <v>127107.54272119256</v>
      </c>
      <c r="G45" s="102">
        <f t="shared" si="1"/>
        <v>9.6768336924296605</v>
      </c>
      <c r="H45" s="102">
        <f t="shared" si="1"/>
        <v>1720569.5637025156</v>
      </c>
      <c r="I45" s="102">
        <f t="shared" si="1"/>
        <v>46867215.347769335</v>
      </c>
      <c r="J45" s="102">
        <f t="shared" si="1"/>
        <v>12.568568293378997</v>
      </c>
      <c r="K45" s="102">
        <f t="shared" si="1"/>
        <v>12.568568293378997</v>
      </c>
      <c r="L45" s="102">
        <f t="shared" si="1"/>
        <v>12.568568293378997</v>
      </c>
      <c r="M45" s="102">
        <f t="shared" si="1"/>
        <v>12.568568293378997</v>
      </c>
      <c r="N45" s="102">
        <f t="shared" si="1"/>
        <v>12.568568293378997</v>
      </c>
      <c r="O45" s="102">
        <f t="shared" si="1"/>
        <v>10.783973357838889</v>
      </c>
      <c r="P45" s="102">
        <f t="shared" si="1"/>
        <v>11.273462623956672</v>
      </c>
      <c r="Q45" s="102">
        <f t="shared" si="1"/>
        <v>11.264366309509255</v>
      </c>
      <c r="R45" s="102">
        <f t="shared" si="1"/>
        <v>11.148082379296994</v>
      </c>
      <c r="S45" s="102">
        <f t="shared" si="1"/>
        <v>10.936785657285373</v>
      </c>
    </row>
    <row r="46" spans="1:19">
      <c r="A46" s="90" t="s">
        <v>352</v>
      </c>
      <c r="B46" s="84">
        <v>1</v>
      </c>
      <c r="C46" s="76">
        <v>5</v>
      </c>
      <c r="D46" s="78">
        <f>IFERROR((($C46*s_DL)/up_out!C46),0)</f>
        <v>819681.34823102516</v>
      </c>
      <c r="E46" s="78">
        <f>IFERROR((($C46*s_DL)/up_out!D46),0)</f>
        <v>23289087.560526557</v>
      </c>
      <c r="F46" s="78">
        <f>IFERROR((($C46*s_DL)/up_out!E46),0)</f>
        <v>65384.874778775898</v>
      </c>
      <c r="G46" s="78">
        <f>IFERROR((($C46*s_DL)/up_out!F46),0)</f>
        <v>5.0286692502215828</v>
      </c>
      <c r="H46" s="78">
        <f>IFERROR((($C46*s_DL)/up_out!G46),0)</f>
        <v>885071.2516790512</v>
      </c>
      <c r="I46" s="78">
        <f>IFERROR((($C46*s_DL)/up_out!H46),0)</f>
        <v>24108773.937426828</v>
      </c>
      <c r="J46" s="78">
        <f>IFERROR((($C46*s_DL)/up_out!I46),0)</f>
        <v>6.7305936073059369</v>
      </c>
      <c r="K46" s="78">
        <f>IFERROR((($C46*s_DL)/up_out!J46),0)</f>
        <v>6.7305936073059369</v>
      </c>
      <c r="L46" s="78">
        <f>IFERROR((($C46*s_DL)/up_out!K46),0)</f>
        <v>6.7305936073059369</v>
      </c>
      <c r="M46" s="78">
        <f>IFERROR((($C46*s_DL)/up_out!L46),0)</f>
        <v>6.7305936073059369</v>
      </c>
      <c r="N46" s="78">
        <f>IFERROR((($C46*s_DL)/up_out!M46),0)</f>
        <v>6.7305936073059369</v>
      </c>
      <c r="O46" s="78">
        <f>IFERROR((($C46*s_DL)/up_out!N46),0)</f>
        <v>5.3597282548167957</v>
      </c>
      <c r="P46" s="78">
        <f>IFERROR((($C46*s_DL)/up_out!O46),0)</f>
        <v>5.7325789160214438</v>
      </c>
      <c r="Q46" s="78">
        <f>IFERROR((($C46*s_DL)/up_out!P46),0)</f>
        <v>5.8263031239893204</v>
      </c>
      <c r="R46" s="78">
        <f>IFERROR((($C46*s_DL)/up_out!Q46),0)</f>
        <v>5.4854602259072349</v>
      </c>
      <c r="S46" s="78">
        <f>IFERROR((($C46*s_DL)/up_out!R46),0)</f>
        <v>5.6834166504360617</v>
      </c>
    </row>
    <row r="47" spans="1:19">
      <c r="A47" s="90" t="s">
        <v>353</v>
      </c>
      <c r="B47" s="96">
        <v>0.94399</v>
      </c>
      <c r="C47" s="76">
        <v>5</v>
      </c>
      <c r="D47" s="78">
        <f>IFERROR((($C47*s_DL)/up_out!C47),0)</f>
        <v>773770.99591660546</v>
      </c>
      <c r="E47" s="78">
        <f>IFERROR((($C47*s_DL)/up_out!D47),0)</f>
        <v>21984665.766261462</v>
      </c>
      <c r="F47" s="78">
        <f>IFERROR((($C47*s_DL)/up_out!E47),0)</f>
        <v>61722.667942416665</v>
      </c>
      <c r="G47" s="78">
        <f>IFERROR((($C47*s_DL)/up_out!F47),0)</f>
        <v>4.6481644422080777</v>
      </c>
      <c r="H47" s="78">
        <f>IFERROR((($C47*s_DL)/up_out!G47),0)</f>
        <v>835498.31202346436</v>
      </c>
      <c r="I47" s="78">
        <f>IFERROR((($C47*s_DL)/up_out!H47),0)</f>
        <v>22758441.410342511</v>
      </c>
      <c r="J47" s="78">
        <f>IFERROR((($C47*s_DL)/up_out!I47),0)</f>
        <v>5.8379746860730597</v>
      </c>
      <c r="K47" s="78">
        <f>IFERROR((($C47*s_DL)/up_out!J47),0)</f>
        <v>5.8379746860730597</v>
      </c>
      <c r="L47" s="78">
        <f>IFERROR((($C47*s_DL)/up_out!K47),0)</f>
        <v>5.8379746860730597</v>
      </c>
      <c r="M47" s="78">
        <f>IFERROR((($C47*s_DL)/up_out!L47),0)</f>
        <v>5.8379746860730597</v>
      </c>
      <c r="N47" s="78">
        <f>IFERROR((($C47*s_DL)/up_out!M47),0)</f>
        <v>5.8379746860730597</v>
      </c>
      <c r="O47" s="78">
        <f>IFERROR((($C47*s_DL)/up_out!N47),0)</f>
        <v>5.4242451030220931</v>
      </c>
      <c r="P47" s="78">
        <f>IFERROR((($C47*s_DL)/up_out!O47),0)</f>
        <v>5.5408837079352287</v>
      </c>
      <c r="Q47" s="78">
        <f>IFERROR((($C47*s_DL)/up_out!P47),0)</f>
        <v>5.4380631855199342</v>
      </c>
      <c r="R47" s="78">
        <f>IFERROR((($C47*s_DL)/up_out!Q47),0)</f>
        <v>5.6626221533897585</v>
      </c>
      <c r="S47" s="78">
        <f>IFERROR((($C47*s_DL)/up_out!R47),0)</f>
        <v>5.2533690068493124</v>
      </c>
    </row>
    <row r="48" spans="1:19">
      <c r="A48" s="87" t="s">
        <v>30</v>
      </c>
      <c r="B48" s="87" t="s">
        <v>8</v>
      </c>
      <c r="C48" s="101">
        <v>5</v>
      </c>
      <c r="D48" s="102">
        <f>SUM(D49:D62)</f>
        <v>7377133.247206497</v>
      </c>
      <c r="E48" s="102">
        <f t="shared" ref="E48:S48" si="2">SUM(E49:E62)</f>
        <v>209601819.6713199</v>
      </c>
      <c r="F48" s="102">
        <f t="shared" si="2"/>
        <v>588463.96180164302</v>
      </c>
      <c r="G48" s="102">
        <f t="shared" si="2"/>
        <v>45.260103364225614</v>
      </c>
      <c r="H48" s="102">
        <f t="shared" si="2"/>
        <v>7965642.4691115059</v>
      </c>
      <c r="I48" s="102">
        <f t="shared" si="2"/>
        <v>216978998.17862976</v>
      </c>
      <c r="J48" s="102">
        <f t="shared" si="2"/>
        <v>58.087967124658128</v>
      </c>
      <c r="K48" s="102">
        <f t="shared" si="2"/>
        <v>58.087967124658128</v>
      </c>
      <c r="L48" s="102">
        <f t="shared" si="2"/>
        <v>58.087967124658128</v>
      </c>
      <c r="M48" s="102">
        <f t="shared" si="2"/>
        <v>58.087967124658128</v>
      </c>
      <c r="N48" s="102">
        <f t="shared" si="2"/>
        <v>58.087967124658128</v>
      </c>
      <c r="O48" s="102">
        <f t="shared" si="2"/>
        <v>51.608587792572067</v>
      </c>
      <c r="P48" s="102">
        <f t="shared" si="2"/>
        <v>52.340640528400741</v>
      </c>
      <c r="Q48" s="102">
        <f t="shared" si="2"/>
        <v>52.357197256754695</v>
      </c>
      <c r="R48" s="102">
        <f t="shared" si="2"/>
        <v>51.658736110227167</v>
      </c>
      <c r="S48" s="102">
        <f t="shared" si="2"/>
        <v>51.153100802834139</v>
      </c>
    </row>
    <row r="49" spans="1:19">
      <c r="A49" s="90" t="s">
        <v>354</v>
      </c>
      <c r="B49" s="97">
        <v>1</v>
      </c>
      <c r="C49" s="76">
        <v>5</v>
      </c>
      <c r="D49" s="78">
        <f>IFERROR((($C49*s_DL)/up_out!C49),0)</f>
        <v>819681.34823102516</v>
      </c>
      <c r="E49" s="78">
        <f>IFERROR((($C49*s_DL)/up_out!D49),0)</f>
        <v>23289087.560526557</v>
      </c>
      <c r="F49" s="78">
        <f>IFERROR((($C49*s_DL)/up_out!E49),0)</f>
        <v>65384.874778775898</v>
      </c>
      <c r="G49" s="78">
        <f>IFERROR((($C49*s_DL)/up_out!F49),0)</f>
        <v>5.154854432105358</v>
      </c>
      <c r="H49" s="78">
        <f>IFERROR((($C49*s_DL)/up_out!G49),0)</f>
        <v>885071.37786423322</v>
      </c>
      <c r="I49" s="78">
        <f>IFERROR((($C49*s_DL)/up_out!H49),0)</f>
        <v>24108774.06361201</v>
      </c>
      <c r="J49" s="78">
        <f>IFERROR((($C49*s_DL)/up_out!I49),0)</f>
        <v>6.8122146118721458</v>
      </c>
      <c r="K49" s="78">
        <f>IFERROR((($C49*s_DL)/up_out!J49),0)</f>
        <v>6.8122146118721458</v>
      </c>
      <c r="L49" s="78">
        <f>IFERROR((($C49*s_DL)/up_out!K49),0)</f>
        <v>6.8122146118721458</v>
      </c>
      <c r="M49" s="78">
        <f>IFERROR((($C49*s_DL)/up_out!L49),0)</f>
        <v>6.8122146118721458</v>
      </c>
      <c r="N49" s="78">
        <f>IFERROR((($C49*s_DL)/up_out!M49),0)</f>
        <v>6.8122146118721458</v>
      </c>
      <c r="O49" s="78">
        <f>IFERROR((($C49*s_DL)/up_out!N49),0)</f>
        <v>5.1942229175411168</v>
      </c>
      <c r="P49" s="78">
        <f>IFERROR((($C49*s_DL)/up_out!O49),0)</f>
        <v>5.5342743334582405</v>
      </c>
      <c r="Q49" s="78">
        <f>IFERROR((($C49*s_DL)/up_out!P49),0)</f>
        <v>5.6041177638416917</v>
      </c>
      <c r="R49" s="78">
        <f>IFERROR((($C49*s_DL)/up_out!Q49),0)</f>
        <v>5.547058562752138</v>
      </c>
      <c r="S49" s="78">
        <f>IFERROR((($C49*s_DL)/up_out!R49),0)</f>
        <v>5.8260315109630181</v>
      </c>
    </row>
    <row r="50" spans="1:19">
      <c r="A50" s="90" t="s">
        <v>355</v>
      </c>
      <c r="B50" s="97">
        <v>1</v>
      </c>
      <c r="C50" s="76">
        <v>5</v>
      </c>
      <c r="D50" s="78">
        <f>IFERROR((($C50*s_DL)/up_out!C50),0)</f>
        <v>819681.34823102516</v>
      </c>
      <c r="E50" s="78">
        <f>IFERROR((($C50*s_DL)/up_out!D50),0)</f>
        <v>23289087.560526557</v>
      </c>
      <c r="F50" s="78">
        <f>IFERROR((($C50*s_DL)/up_out!E50),0)</f>
        <v>65384.874778775898</v>
      </c>
      <c r="G50" s="78">
        <f>IFERROR((($C50*s_DL)/up_out!F50),0)</f>
        <v>4.8957573163270558</v>
      </c>
      <c r="H50" s="78">
        <f>IFERROR((($C50*s_DL)/up_out!G50),0)</f>
        <v>885071.11876711727</v>
      </c>
      <c r="I50" s="78">
        <f>IFERROR((($C50*s_DL)/up_out!H50),0)</f>
        <v>24108773.804514892</v>
      </c>
      <c r="J50" s="78">
        <f>IFERROR((($C50*s_DL)/up_out!I50),0)</f>
        <v>6.272260273972603</v>
      </c>
      <c r="K50" s="78">
        <f>IFERROR((($C50*s_DL)/up_out!J50),0)</f>
        <v>6.272260273972603</v>
      </c>
      <c r="L50" s="78">
        <f>IFERROR((($C50*s_DL)/up_out!K50),0)</f>
        <v>6.272260273972603</v>
      </c>
      <c r="M50" s="78">
        <f>IFERROR((($C50*s_DL)/up_out!L50),0)</f>
        <v>6.272260273972603</v>
      </c>
      <c r="N50" s="78">
        <f>IFERROR((($C50*s_DL)/up_out!M50),0)</f>
        <v>6.272260273972603</v>
      </c>
      <c r="O50" s="78">
        <f>IFERROR((($C50*s_DL)/up_out!N50),0)</f>
        <v>5.9218036529680358</v>
      </c>
      <c r="P50" s="78">
        <f>IFERROR((($C50*s_DL)/up_out!O50),0)</f>
        <v>5.898627228572261</v>
      </c>
      <c r="Q50" s="78">
        <f>IFERROR((($C50*s_DL)/up_out!P50),0)</f>
        <v>5.8512037103444969</v>
      </c>
      <c r="R50" s="78">
        <f>IFERROR((($C50*s_DL)/up_out!Q50),0)</f>
        <v>5.7750710777978798</v>
      </c>
      <c r="S50" s="78">
        <f>IFERROR((($C50*s_DL)/up_out!R50),0)</f>
        <v>5.5331991951710267</v>
      </c>
    </row>
    <row r="51" spans="1:19">
      <c r="A51" s="90" t="s">
        <v>356</v>
      </c>
      <c r="B51" s="97">
        <v>1</v>
      </c>
      <c r="C51" s="76">
        <v>5</v>
      </c>
      <c r="D51" s="78">
        <f>IFERROR((($C51*s_DL)/up_out!C51),0)</f>
        <v>819681.34823102516</v>
      </c>
      <c r="E51" s="78">
        <f>IFERROR((($C51*s_DL)/up_out!D51),0)</f>
        <v>23289087.560526557</v>
      </c>
      <c r="F51" s="78">
        <f>IFERROR((($C51*s_DL)/up_out!E51),0)</f>
        <v>65384.874778775898</v>
      </c>
      <c r="G51" s="78">
        <f>IFERROR((($C51*s_DL)/up_out!F51),0)</f>
        <v>4.9997083278381078</v>
      </c>
      <c r="H51" s="78">
        <f>IFERROR((($C51*s_DL)/up_out!G51),0)</f>
        <v>885071.22271812893</v>
      </c>
      <c r="I51" s="78">
        <f>IFERROR((($C51*s_DL)/up_out!H51),0)</f>
        <v>24108773.908465911</v>
      </c>
      <c r="J51" s="78">
        <f>IFERROR((($C51*s_DL)/up_out!I51),0)</f>
        <v>6.090182648401826</v>
      </c>
      <c r="K51" s="78">
        <f>IFERROR((($C51*s_DL)/up_out!J51),0)</f>
        <v>6.090182648401826</v>
      </c>
      <c r="L51" s="78">
        <f>IFERROR((($C51*s_DL)/up_out!K51),0)</f>
        <v>6.090182648401826</v>
      </c>
      <c r="M51" s="78">
        <f>IFERROR((($C51*s_DL)/up_out!L51),0)</f>
        <v>6.090182648401826</v>
      </c>
      <c r="N51" s="78">
        <f>IFERROR((($C51*s_DL)/up_out!M51),0)</f>
        <v>6.090182648401826</v>
      </c>
      <c r="O51" s="78">
        <f>IFERROR((($C51*s_DL)/up_out!N51),0)</f>
        <v>5.6506849315068495</v>
      </c>
      <c r="P51" s="78">
        <f>IFERROR((($C51*s_DL)/up_out!O51),0)</f>
        <v>5.6506849315068495</v>
      </c>
      <c r="Q51" s="78">
        <f>IFERROR((($C51*s_DL)/up_out!P51),0)</f>
        <v>5.6506849315068495</v>
      </c>
      <c r="R51" s="78">
        <f>IFERROR((($C51*s_DL)/up_out!Q51),0)</f>
        <v>5.6506849315068495</v>
      </c>
      <c r="S51" s="78">
        <f>IFERROR((($C51*s_DL)/up_out!R51),0)</f>
        <v>5.6506849315068495</v>
      </c>
    </row>
    <row r="52" spans="1:19">
      <c r="A52" s="90" t="s">
        <v>357</v>
      </c>
      <c r="B52" s="98">
        <v>0.99980000000000002</v>
      </c>
      <c r="C52" s="76">
        <v>5</v>
      </c>
      <c r="D52" s="78">
        <f>IFERROR((($C52*s_DL)/up_out!C52),0)</f>
        <v>819517.411961379</v>
      </c>
      <c r="E52" s="78">
        <f>IFERROR((($C52*s_DL)/up_out!D52),0)</f>
        <v>23284429.743014451</v>
      </c>
      <c r="F52" s="78">
        <f>IFERROR((($C52*s_DL)/up_out!E52),0)</f>
        <v>65371.797803820147</v>
      </c>
      <c r="G52" s="78">
        <f>IFERROR((($C52*s_DL)/up_out!F52),0)</f>
        <v>5.0080692633002064</v>
      </c>
      <c r="H52" s="78">
        <f>IFERROR((($C52*s_DL)/up_out!G52),0)</f>
        <v>884894.21783446253</v>
      </c>
      <c r="I52" s="78">
        <f>IFERROR((($C52*s_DL)/up_out!H52),0)</f>
        <v>24103952.163045097</v>
      </c>
      <c r="J52" s="78">
        <f>IFERROR((($C52*s_DL)/up_out!I52),0)</f>
        <v>6.5158198630136992</v>
      </c>
      <c r="K52" s="78">
        <f>IFERROR((($C52*s_DL)/up_out!J52),0)</f>
        <v>6.5158198630136992</v>
      </c>
      <c r="L52" s="78">
        <f>IFERROR((($C52*s_DL)/up_out!K52),0)</f>
        <v>6.5158198630136992</v>
      </c>
      <c r="M52" s="78">
        <f>IFERROR((($C52*s_DL)/up_out!L52),0)</f>
        <v>6.5158198630136992</v>
      </c>
      <c r="N52" s="78">
        <f>IFERROR((($C52*s_DL)/up_out!M52),0)</f>
        <v>6.5158198630136992</v>
      </c>
      <c r="O52" s="78">
        <f>IFERROR((($C52*s_DL)/up_out!N52),0)</f>
        <v>5.8025306012816102</v>
      </c>
      <c r="P52" s="78">
        <f>IFERROR((($C52*s_DL)/up_out!O52),0)</f>
        <v>5.8101364553467132</v>
      </c>
      <c r="Q52" s="78">
        <f>IFERROR((($C52*s_DL)/up_out!P52),0)</f>
        <v>5.8359116367009136</v>
      </c>
      <c r="R52" s="78">
        <f>IFERROR((($C52*s_DL)/up_out!Q52),0)</f>
        <v>5.5187780631659074</v>
      </c>
      <c r="S52" s="78">
        <f>IFERROR((($C52*s_DL)/up_out!R52),0)</f>
        <v>5.6601344851469921</v>
      </c>
    </row>
    <row r="53" spans="1:19">
      <c r="A53" s="90" t="s">
        <v>358</v>
      </c>
      <c r="B53" s="97">
        <v>2.0000000000000001E-4</v>
      </c>
      <c r="C53" s="76">
        <v>5</v>
      </c>
      <c r="D53" s="78">
        <f>IFERROR((($C53*s_DL)/up_out!C53),0)</f>
        <v>163.93626964620506</v>
      </c>
      <c r="E53" s="78">
        <f>IFERROR((($C53*s_DL)/up_out!D53),0)</f>
        <v>4657.8175121053118</v>
      </c>
      <c r="F53" s="78">
        <f>IFERROR((($C53*s_DL)/up_out!E53),0)</f>
        <v>13.076974955755182</v>
      </c>
      <c r="G53" s="78">
        <f>IFERROR((($C53*s_DL)/up_out!F53),0)</f>
        <v>9.999416655676217E-4</v>
      </c>
      <c r="H53" s="78">
        <f>IFERROR((($C53*s_DL)/up_out!G53),0)</f>
        <v>177.01424454362581</v>
      </c>
      <c r="I53" s="78">
        <f>IFERROR((($C53*s_DL)/up_out!H53),0)</f>
        <v>4821.7547816931828</v>
      </c>
      <c r="J53" s="78">
        <f>IFERROR((($C53*s_DL)/up_out!I53),0)</f>
        <v>1.5018264840182644E-3</v>
      </c>
      <c r="K53" s="78">
        <f>IFERROR((($C53*s_DL)/up_out!J53),0)</f>
        <v>1.5018264840182644E-3</v>
      </c>
      <c r="L53" s="78">
        <f>IFERROR((($C53*s_DL)/up_out!K53),0)</f>
        <v>1.5018264840182644E-3</v>
      </c>
      <c r="M53" s="78">
        <f>IFERROR((($C53*s_DL)/up_out!L53),0)</f>
        <v>1.5018264840182644E-3</v>
      </c>
      <c r="N53" s="78">
        <f>IFERROR((($C53*s_DL)/up_out!M53),0)</f>
        <v>1.5018264840182644E-3</v>
      </c>
      <c r="O53" s="78">
        <f>IFERROR((($C53*s_DL)/up_out!N53),0)</f>
        <v>1.1301369863013701E-3</v>
      </c>
      <c r="P53" s="78">
        <f>IFERROR((($C53*s_DL)/up_out!O53),0)</f>
        <v>1.1301369863013701E-3</v>
      </c>
      <c r="Q53" s="78">
        <f>IFERROR((($C53*s_DL)/up_out!P53),0)</f>
        <v>1.1301369863013701E-3</v>
      </c>
      <c r="R53" s="78">
        <f>IFERROR((($C53*s_DL)/up_out!Q53),0)</f>
        <v>1.1301369863013701E-3</v>
      </c>
      <c r="S53" s="78">
        <f>IFERROR((($C53*s_DL)/up_out!R53),0)</f>
        <v>1.1301369863013701E-3</v>
      </c>
    </row>
    <row r="54" spans="1:19">
      <c r="A54" s="90" t="s">
        <v>359</v>
      </c>
      <c r="B54" s="97">
        <v>0.99999979999999999</v>
      </c>
      <c r="C54" s="76">
        <v>5</v>
      </c>
      <c r="D54" s="78">
        <f>IFERROR((($C54*s_DL)/up_out!C54),0)</f>
        <v>819681.18429475557</v>
      </c>
      <c r="E54" s="78">
        <f>IFERROR((($C54*s_DL)/up_out!D54),0)</f>
        <v>23289082.902709041</v>
      </c>
      <c r="F54" s="78">
        <f>IFERROR((($C54*s_DL)/up_out!E54),0)</f>
        <v>65384.861701800946</v>
      </c>
      <c r="G54" s="78">
        <f>IFERROR((($C54*s_DL)/up_out!F54),0)</f>
        <v>4.8100165349681214</v>
      </c>
      <c r="H54" s="78">
        <f>IFERROR((($C54*s_DL)/up_out!G54),0)</f>
        <v>885070.85601309151</v>
      </c>
      <c r="I54" s="78">
        <f>IFERROR((($C54*s_DL)/up_out!H54),0)</f>
        <v>24108768.897020333</v>
      </c>
      <c r="J54" s="78">
        <f>IFERROR((($C54*s_DL)/up_out!I54),0)</f>
        <v>5.9332179914383563</v>
      </c>
      <c r="K54" s="78">
        <f>IFERROR((($C54*s_DL)/up_out!J54),0)</f>
        <v>5.9332179914383563</v>
      </c>
      <c r="L54" s="78">
        <f>IFERROR((($C54*s_DL)/up_out!K54),0)</f>
        <v>5.9332179914383563</v>
      </c>
      <c r="M54" s="78">
        <f>IFERROR((($C54*s_DL)/up_out!L54),0)</f>
        <v>5.9332179914383563</v>
      </c>
      <c r="N54" s="78">
        <f>IFERROR((($C54*s_DL)/up_out!M54),0)</f>
        <v>5.9332179914383563</v>
      </c>
      <c r="O54" s="78">
        <f>IFERROR((($C54*s_DL)/up_out!N54),0)</f>
        <v>5.9166621935573014</v>
      </c>
      <c r="P54" s="78">
        <f>IFERROR((($C54*s_DL)/up_out!O54),0)</f>
        <v>5.8677921094183372</v>
      </c>
      <c r="Q54" s="78">
        <f>IFERROR((($C54*s_DL)/up_out!P54),0)</f>
        <v>5.9302673690116814</v>
      </c>
      <c r="R54" s="78">
        <f>IFERROR((($C54*s_DL)/up_out!Q54),0)</f>
        <v>5.8861289597602742</v>
      </c>
      <c r="S54" s="78">
        <f>IFERROR((($C54*s_DL)/up_out!R54),0)</f>
        <v>5.4362947140550144</v>
      </c>
    </row>
    <row r="55" spans="1:19">
      <c r="A55" s="90" t="s">
        <v>360</v>
      </c>
      <c r="B55" s="97">
        <v>1.9999999999999999E-7</v>
      </c>
      <c r="C55" s="76">
        <v>5</v>
      </c>
      <c r="D55" s="78">
        <f>IFERROR((($C55*s_DL)/up_out!C55),0)</f>
        <v>0.16393626964620503</v>
      </c>
      <c r="E55" s="78">
        <f>IFERROR((($C55*s_DL)/up_out!D55),0)</f>
        <v>4.6578175121053107</v>
      </c>
      <c r="F55" s="78">
        <f>IFERROR((($C55*s_DL)/up_out!E55),0)</f>
        <v>1.307697495575518E-2</v>
      </c>
      <c r="G55" s="78">
        <f>IFERROR((($C55*s_DL)/up_out!F55),0)</f>
        <v>9.844714006994873E-7</v>
      </c>
      <c r="H55" s="78">
        <f>IFERROR((($C55*s_DL)/up_out!G55),0)</f>
        <v>0.17701422907336092</v>
      </c>
      <c r="I55" s="78">
        <f>IFERROR((($C55*s_DL)/up_out!H55),0)</f>
        <v>4.8217547662229174</v>
      </c>
      <c r="J55" s="78">
        <f>IFERROR((($C55*s_DL)/up_out!I55),0)</f>
        <v>1.2418949771689496E-6</v>
      </c>
      <c r="K55" s="78">
        <f>IFERROR((($C55*s_DL)/up_out!J55),0)</f>
        <v>1.2418949771689496E-6</v>
      </c>
      <c r="L55" s="78">
        <f>IFERROR((($C55*s_DL)/up_out!K55),0)</f>
        <v>1.2418949771689496E-6</v>
      </c>
      <c r="M55" s="78">
        <f>IFERROR((($C55*s_DL)/up_out!L55),0)</f>
        <v>1.2418949771689496E-6</v>
      </c>
      <c r="N55" s="78">
        <f>IFERROR((($C55*s_DL)/up_out!M55),0)</f>
        <v>1.2418949771689496E-6</v>
      </c>
      <c r="O55" s="78">
        <f>IFERROR((($C55*s_DL)/up_out!N55),0)</f>
        <v>1.1469732914976657E-6</v>
      </c>
      <c r="P55" s="78">
        <f>IFERROR((($C55*s_DL)/up_out!O55),0)</f>
        <v>1.1726857617268573E-6</v>
      </c>
      <c r="Q55" s="78">
        <f>IFERROR((($C55*s_DL)/up_out!P55),0)</f>
        <v>1.1541680512990934E-6</v>
      </c>
      <c r="R55" s="78">
        <f>IFERROR((($C55*s_DL)/up_out!Q55),0)</f>
        <v>1.1992009132420089E-6</v>
      </c>
      <c r="S55" s="78">
        <f>IFERROR((($C55*s_DL)/up_out!R55),0)</f>
        <v>1.1126524478353858E-6</v>
      </c>
    </row>
    <row r="56" spans="1:19">
      <c r="A56" s="90" t="s">
        <v>361</v>
      </c>
      <c r="B56" s="97">
        <v>0.99979000004200003</v>
      </c>
      <c r="C56" s="76">
        <v>5</v>
      </c>
      <c r="D56" s="78">
        <f>IFERROR((($C56*s_DL)/up_out!C56),0)</f>
        <v>819509.21518232336</v>
      </c>
      <c r="E56" s="78">
        <f>IFERROR((($C56*s_DL)/up_out!D56),0)</f>
        <v>23284196.853116989</v>
      </c>
      <c r="F56" s="78">
        <f>IFERROR((($C56*s_DL)/up_out!E56),0)</f>
        <v>65371.143957818531</v>
      </c>
      <c r="G56" s="78">
        <f>IFERROR((($C56*s_DL)/up_out!F56),0)</f>
        <v>4.8831778324507518</v>
      </c>
      <c r="H56" s="78">
        <f>IFERROR((($C56*s_DL)/up_out!G56),0)</f>
        <v>884885.24231797422</v>
      </c>
      <c r="I56" s="78">
        <f>IFERROR((($C56*s_DL)/up_out!H56),0)</f>
        <v>24103710.951477144</v>
      </c>
      <c r="J56" s="78">
        <f>IFERROR((($C56*s_DL)/up_out!I56),0)</f>
        <v>6.1014581509412436</v>
      </c>
      <c r="K56" s="78">
        <f>IFERROR((($C56*s_DL)/up_out!J56),0)</f>
        <v>6.1014581509412436</v>
      </c>
      <c r="L56" s="78">
        <f>IFERROR((($C56*s_DL)/up_out!K56),0)</f>
        <v>6.1014581509412436</v>
      </c>
      <c r="M56" s="78">
        <f>IFERROR((($C56*s_DL)/up_out!L56),0)</f>
        <v>6.1014581509412436</v>
      </c>
      <c r="N56" s="78">
        <f>IFERROR((($C56*s_DL)/up_out!M56),0)</f>
        <v>6.1014581509412436</v>
      </c>
      <c r="O56" s="78">
        <f>IFERROR((($C56*s_DL)/up_out!N56),0)</f>
        <v>5.8565818448536655</v>
      </c>
      <c r="P56" s="78">
        <f>IFERROR((($C56*s_DL)/up_out!O56),0)</f>
        <v>5.8775836225135638</v>
      </c>
      <c r="Q56" s="78">
        <f>IFERROR((($C56*s_DL)/up_out!P56),0)</f>
        <v>5.8437549781151343</v>
      </c>
      <c r="R56" s="78">
        <f>IFERROR((($C56*s_DL)/up_out!Q56),0)</f>
        <v>5.9284858576818218</v>
      </c>
      <c r="S56" s="78">
        <f>IFERROR((($C56*s_DL)/up_out!R56),0)</f>
        <v>5.5189818258116627</v>
      </c>
    </row>
    <row r="57" spans="1:19">
      <c r="A57" s="90" t="s">
        <v>362</v>
      </c>
      <c r="B57" s="97">
        <v>2.0999995799999999E-4</v>
      </c>
      <c r="C57" s="76">
        <v>5</v>
      </c>
      <c r="D57" s="78">
        <f>IFERROR((($C57*s_DL)/up_out!C57),0)</f>
        <v>172.13304870189867</v>
      </c>
      <c r="E57" s="78">
        <f>IFERROR((($C57*s_DL)/up_out!D57),0)</f>
        <v>4890.7074095688986</v>
      </c>
      <c r="F57" s="78">
        <f>IFERROR((($C57*s_DL)/up_out!E57),0)</f>
        <v>13.730820957378198</v>
      </c>
      <c r="G57" s="78">
        <f>IFERROR((($C57*s_DL)/up_out!F57),0)</f>
        <v>1.0184589001270531E-3</v>
      </c>
      <c r="H57" s="78">
        <f>IFERROR((($C57*s_DL)/up_out!G57),0)</f>
        <v>185.86488811817702</v>
      </c>
      <c r="I57" s="78">
        <f>IFERROR((($C57*s_DL)/up_out!H57),0)</f>
        <v>5062.8414767296981</v>
      </c>
      <c r="J57" s="78">
        <f>IFERROR((($C57*s_DL)/up_out!I57),0)</f>
        <v>0</v>
      </c>
      <c r="K57" s="78">
        <f>IFERROR((($C57*s_DL)/up_out!J57),0)</f>
        <v>0</v>
      </c>
      <c r="L57" s="78">
        <f>IFERROR((($C57*s_DL)/up_out!K57),0)</f>
        <v>0</v>
      </c>
      <c r="M57" s="78">
        <f>IFERROR((($C57*s_DL)/up_out!L57),0)</f>
        <v>0</v>
      </c>
      <c r="N57" s="78">
        <f>IFERROR((($C57*s_DL)/up_out!M57),0)</f>
        <v>0</v>
      </c>
      <c r="O57" s="78">
        <f>IFERROR((($C57*s_DL)/up_out!N57),0)</f>
        <v>1.2373548631717586E-3</v>
      </c>
      <c r="P57" s="78">
        <f>IFERROR((($C57*s_DL)/up_out!O57),0)</f>
        <v>1.2401665768683034E-3</v>
      </c>
      <c r="Q57" s="78">
        <f>IFERROR((($C57*s_DL)/up_out!P57),0)</f>
        <v>1.2434567064261051E-3</v>
      </c>
      <c r="R57" s="78">
        <f>IFERROR((($C57*s_DL)/up_out!Q57),0)</f>
        <v>1.2313511157199658E-3</v>
      </c>
      <c r="S57" s="78">
        <f>IFERROR((($C57*s_DL)/up_out!R57),0)</f>
        <v>1.1510652187975651E-3</v>
      </c>
    </row>
    <row r="58" spans="1:19">
      <c r="A58" s="90" t="s">
        <v>363</v>
      </c>
      <c r="B58" s="97">
        <v>1</v>
      </c>
      <c r="C58" s="76">
        <v>5</v>
      </c>
      <c r="D58" s="78">
        <f>IFERROR((($C58*s_DL)/up_out!C58),0)</f>
        <v>819681.34823102516</v>
      </c>
      <c r="E58" s="78">
        <f>IFERROR((($C58*s_DL)/up_out!D58),0)</f>
        <v>23289087.560526557</v>
      </c>
      <c r="F58" s="78">
        <f>IFERROR((($C58*s_DL)/up_out!E58),0)</f>
        <v>65384.874778775898</v>
      </c>
      <c r="G58" s="78">
        <f>IFERROR((($C58*s_DL)/up_out!F58),0)</f>
        <v>5.5552314753756757</v>
      </c>
      <c r="H58" s="78">
        <f>IFERROR((($C58*s_DL)/up_out!G58),0)</f>
        <v>885071.77824127639</v>
      </c>
      <c r="I58" s="78">
        <f>IFERROR((($C58*s_DL)/up_out!H58),0)</f>
        <v>24108774.463989057</v>
      </c>
      <c r="J58" s="78">
        <f>IFERROR((($C58*s_DL)/up_out!I58),0)</f>
        <v>7.5279680365296802</v>
      </c>
      <c r="K58" s="78">
        <f>IFERROR((($C58*s_DL)/up_out!J58),0)</f>
        <v>7.5279680365296802</v>
      </c>
      <c r="L58" s="78">
        <f>IFERROR((($C58*s_DL)/up_out!K58),0)</f>
        <v>7.5279680365296802</v>
      </c>
      <c r="M58" s="78">
        <f>IFERROR((($C58*s_DL)/up_out!L58),0)</f>
        <v>7.5279680365296802</v>
      </c>
      <c r="N58" s="78">
        <f>IFERROR((($C58*s_DL)/up_out!M58),0)</f>
        <v>7.5279680365296802</v>
      </c>
      <c r="O58" s="78">
        <f>IFERROR((($C58*s_DL)/up_out!N58),0)</f>
        <v>5.9421885192433104</v>
      </c>
      <c r="P58" s="78">
        <f>IFERROR((($C58*s_DL)/up_out!O58),0)</f>
        <v>6.1169130611691296</v>
      </c>
      <c r="Q58" s="78">
        <f>IFERROR((($C58*s_DL)/up_out!P58),0)</f>
        <v>5.9603696161915325</v>
      </c>
      <c r="R58" s="78">
        <f>IFERROR((($C58*s_DL)/up_out!Q58),0)</f>
        <v>5.9297311009639753</v>
      </c>
      <c r="S58" s="78">
        <f>IFERROR((($C58*s_DL)/up_out!R58),0)</f>
        <v>6.2785388127853876</v>
      </c>
    </row>
    <row r="59" spans="1:19">
      <c r="A59" s="90" t="s">
        <v>364</v>
      </c>
      <c r="B59" s="97">
        <v>1</v>
      </c>
      <c r="C59" s="76">
        <v>5</v>
      </c>
      <c r="D59" s="78">
        <f>IFERROR((($C59*s_DL)/up_out!C59),0)</f>
        <v>819681.34823102516</v>
      </c>
      <c r="E59" s="78">
        <f>IFERROR((($C59*s_DL)/up_out!D59),0)</f>
        <v>23289087.560526557</v>
      </c>
      <c r="F59" s="78">
        <f>IFERROR((($C59*s_DL)/up_out!E59),0)</f>
        <v>65384.874778775898</v>
      </c>
      <c r="G59" s="78">
        <f>IFERROR((($C59*s_DL)/up_out!F59),0)</f>
        <v>5.0551254788090123</v>
      </c>
      <c r="H59" s="78">
        <f>IFERROR((($C59*s_DL)/up_out!G59),0)</f>
        <v>885071.27813527989</v>
      </c>
      <c r="I59" s="78">
        <f>IFERROR((($C59*s_DL)/up_out!H59),0)</f>
        <v>24108773.963883057</v>
      </c>
      <c r="J59" s="78">
        <f>IFERROR((($C59*s_DL)/up_out!I59),0)</f>
        <v>6.7305936073059369</v>
      </c>
      <c r="K59" s="78">
        <f>IFERROR((($C59*s_DL)/up_out!J59),0)</f>
        <v>6.7305936073059369</v>
      </c>
      <c r="L59" s="78">
        <f>IFERROR((($C59*s_DL)/up_out!K59),0)</f>
        <v>6.7305936073059369</v>
      </c>
      <c r="M59" s="78">
        <f>IFERROR((($C59*s_DL)/up_out!L59),0)</f>
        <v>6.7305936073059369</v>
      </c>
      <c r="N59" s="78">
        <f>IFERROR((($C59*s_DL)/up_out!M59),0)</f>
        <v>6.7305936073059369</v>
      </c>
      <c r="O59" s="78">
        <f>IFERROR((($C59*s_DL)/up_out!N59),0)</f>
        <v>5.4440494769088525</v>
      </c>
      <c r="P59" s="78">
        <f>IFERROR((($C59*s_DL)/up_out!O59),0)</f>
        <v>5.7034054864233648</v>
      </c>
      <c r="Q59" s="78">
        <f>IFERROR((($C59*s_DL)/up_out!P59),0)</f>
        <v>5.8386411889596586</v>
      </c>
      <c r="R59" s="78">
        <f>IFERROR((($C59*s_DL)/up_out!Q59),0)</f>
        <v>5.4893173234116945</v>
      </c>
      <c r="S59" s="78">
        <f>IFERROR((($C59*s_DL)/up_out!R59),0)</f>
        <v>5.713317557133176</v>
      </c>
    </row>
    <row r="60" spans="1:19">
      <c r="A60" s="90" t="s">
        <v>365</v>
      </c>
      <c r="B60" s="99">
        <v>1.9000000000000001E-8</v>
      </c>
      <c r="C60" s="76">
        <v>5</v>
      </c>
      <c r="D60" s="78">
        <f>IFERROR((($C60*s_DL)/up_out!C60),0)</f>
        <v>1.557394561638948E-2</v>
      </c>
      <c r="E60" s="78">
        <f>IFERROR((($C60*s_DL)/up_out!D60),0)</f>
        <v>0.44249266365000461</v>
      </c>
      <c r="F60" s="78">
        <f>IFERROR((($C60*s_DL)/up_out!E60),0)</f>
        <v>1.2423126207967423E-3</v>
      </c>
      <c r="G60" s="78">
        <f>IFERROR((($C60*s_DL)/up_out!F60),0)</f>
        <v>9.5188720924688739E-8</v>
      </c>
      <c r="H60" s="78">
        <f>IFERROR((($C60*s_DL)/up_out!G60),0)</f>
        <v>1.6816353425907149E-2</v>
      </c>
      <c r="I60" s="78">
        <f>IFERROR((($C60*s_DL)/up_out!H60),0)</f>
        <v>0.4580667044551151</v>
      </c>
      <c r="J60" s="78">
        <f>IFERROR((($C60*s_DL)/up_out!I60),0)</f>
        <v>0</v>
      </c>
      <c r="K60" s="78">
        <f>IFERROR((($C60*s_DL)/up_out!J60),0)</f>
        <v>0</v>
      </c>
      <c r="L60" s="78">
        <f>IFERROR((($C60*s_DL)/up_out!K60),0)</f>
        <v>0</v>
      </c>
      <c r="M60" s="78">
        <f>IFERROR((($C60*s_DL)/up_out!L60),0)</f>
        <v>0</v>
      </c>
      <c r="N60" s="78">
        <f>IFERROR((($C60*s_DL)/up_out!M60),0)</f>
        <v>0</v>
      </c>
      <c r="O60" s="78">
        <f>IFERROR((($C60*s_DL)/up_out!N60),0)</f>
        <v>1.0661869451053771E-7</v>
      </c>
      <c r="P60" s="78">
        <f>IFERROR((($C60*s_DL)/up_out!O60),0)</f>
        <v>1.1005293669979402E-7</v>
      </c>
      <c r="Q60" s="78">
        <f>IFERROR((($C60*s_DL)/up_out!P60),0)</f>
        <v>1.1075750826001416E-7</v>
      </c>
      <c r="R60" s="78">
        <f>IFERROR((($C60*s_DL)/up_out!Q60),0)</f>
        <v>1.0546125339156908E-7</v>
      </c>
      <c r="S60" s="78">
        <f>IFERROR((($C60*s_DL)/up_out!R60),0)</f>
        <v>1.0758256996386252E-7</v>
      </c>
    </row>
    <row r="61" spans="1:19">
      <c r="A61" s="90" t="s">
        <v>366</v>
      </c>
      <c r="B61" s="97">
        <v>1</v>
      </c>
      <c r="C61" s="76">
        <v>5</v>
      </c>
      <c r="D61" s="78">
        <f>IFERROR((($C61*s_DL)/up_out!C61),0)</f>
        <v>819681.34823102516</v>
      </c>
      <c r="E61" s="78">
        <f>IFERROR((($C61*s_DL)/up_out!D61),0)</f>
        <v>23289087.560526557</v>
      </c>
      <c r="F61" s="78">
        <f>IFERROR((($C61*s_DL)/up_out!E61),0)</f>
        <v>65384.874778775898</v>
      </c>
      <c r="G61" s="78">
        <f>IFERROR((($C61*s_DL)/up_out!F61),0)</f>
        <v>4.8961362155853427</v>
      </c>
      <c r="H61" s="78">
        <f>IFERROR((($C61*s_DL)/up_out!G61),0)</f>
        <v>885071.11914601666</v>
      </c>
      <c r="I61" s="78">
        <f>IFERROR((($C61*s_DL)/up_out!H61),0)</f>
        <v>24108773.804893795</v>
      </c>
      <c r="J61" s="78">
        <f>IFERROR((($C61*s_DL)/up_out!I61),0)</f>
        <v>6.1027397260273952</v>
      </c>
      <c r="K61" s="78">
        <f>IFERROR((($C61*s_DL)/up_out!J61),0)</f>
        <v>6.1027397260273952</v>
      </c>
      <c r="L61" s="78">
        <f>IFERROR((($C61*s_DL)/up_out!K61),0)</f>
        <v>6.1027397260273952</v>
      </c>
      <c r="M61" s="78">
        <f>IFERROR((($C61*s_DL)/up_out!L61),0)</f>
        <v>6.1027397260273952</v>
      </c>
      <c r="N61" s="78">
        <f>IFERROR((($C61*s_DL)/up_out!M61),0)</f>
        <v>6.1027397260273952</v>
      </c>
      <c r="O61" s="78">
        <f>IFERROR((($C61*s_DL)/up_out!N61),0)</f>
        <v>5.8774867740832368</v>
      </c>
      <c r="P61" s="78">
        <f>IFERROR((($C61*s_DL)/up_out!O61),0)</f>
        <v>5.87884403425263</v>
      </c>
      <c r="Q61" s="78">
        <f>IFERROR((($C61*s_DL)/up_out!P61),0)</f>
        <v>5.839863611892083</v>
      </c>
      <c r="R61" s="78">
        <f>IFERROR((($C61*s_DL)/up_out!Q61),0)</f>
        <v>5.9311097875719661</v>
      </c>
      <c r="S61" s="78">
        <f>IFERROR((($C61*s_DL)/up_out!R61),0)</f>
        <v>5.5336274282176303</v>
      </c>
    </row>
    <row r="62" spans="1:19">
      <c r="A62" s="90" t="s">
        <v>367</v>
      </c>
      <c r="B62" s="97">
        <v>1.339E-6</v>
      </c>
      <c r="C62" s="76">
        <v>5</v>
      </c>
      <c r="D62" s="78">
        <f>IFERROR((($C62*s_DL)/up_out!C62),0)</f>
        <v>1.0975533252813428</v>
      </c>
      <c r="E62" s="78">
        <f>IFERROR((($C62*s_DL)/up_out!D62),0)</f>
        <v>31.184088243545055</v>
      </c>
      <c r="F62" s="78">
        <f>IFERROR((($C62*s_DL)/up_out!E62),0)</f>
        <v>8.7550347328780934E-2</v>
      </c>
      <c r="G62" s="78">
        <f>IFERROR((($C62*s_DL)/up_out!F62),0)</f>
        <v>7.0072401660771281E-6</v>
      </c>
      <c r="H62" s="78">
        <f>IFERROR((($C62*s_DL)/up_out!G62),0)</f>
        <v>1.1851106798502897</v>
      </c>
      <c r="I62" s="78">
        <f>IFERROR((($C62*s_DL)/up_out!H62),0)</f>
        <v>32.281648576066566</v>
      </c>
      <c r="J62" s="78">
        <f>IFERROR((($C62*s_DL)/up_out!I62),0)</f>
        <v>9.146776255707764E-6</v>
      </c>
      <c r="K62" s="78">
        <f>IFERROR((($C62*s_DL)/up_out!J62),0)</f>
        <v>9.146776255707764E-6</v>
      </c>
      <c r="L62" s="78">
        <f>IFERROR((($C62*s_DL)/up_out!K62),0)</f>
        <v>9.146776255707764E-6</v>
      </c>
      <c r="M62" s="78">
        <f>IFERROR((($C62*s_DL)/up_out!L62),0)</f>
        <v>9.146776255707764E-6</v>
      </c>
      <c r="N62" s="78">
        <f>IFERROR((($C62*s_DL)/up_out!M62),0)</f>
        <v>9.146776255707764E-6</v>
      </c>
      <c r="O62" s="78">
        <f>IFERROR((($C62*s_DL)/up_out!N62),0)</f>
        <v>8.1351866339946434E-6</v>
      </c>
      <c r="P62" s="78">
        <f>IFERROR((($C62*s_DL)/up_out!O62),0)</f>
        <v>7.6794377853881231E-6</v>
      </c>
      <c r="Q62" s="78">
        <f>IFERROR((($C62*s_DL)/up_out!P62),0)</f>
        <v>7.5915723645026814E-6</v>
      </c>
      <c r="R62" s="78">
        <f>IFERROR((($C62*s_DL)/up_out!Q62),0)</f>
        <v>7.6528504679986027E-6</v>
      </c>
      <c r="S62" s="78">
        <f>IFERROR((($C62*s_DL)/up_out!R62),0)</f>
        <v>7.9196032691416826E-6</v>
      </c>
    </row>
    <row r="63" spans="1:19">
      <c r="A63" s="87" t="s">
        <v>32</v>
      </c>
      <c r="B63" s="87" t="s">
        <v>8</v>
      </c>
      <c r="C63" s="101">
        <v>5</v>
      </c>
      <c r="D63" s="102">
        <f>SUM(D64:D76)</f>
        <v>6557451.898975472</v>
      </c>
      <c r="E63" s="102">
        <f t="shared" ref="E63:S63" si="3">SUM(E64:E76)</f>
        <v>186312732.11079335</v>
      </c>
      <c r="F63" s="102">
        <f t="shared" si="3"/>
        <v>523079.08702286717</v>
      </c>
      <c r="G63" s="102">
        <f t="shared" si="3"/>
        <v>40.105248932120261</v>
      </c>
      <c r="H63" s="102">
        <f t="shared" si="3"/>
        <v>7080571.0912472727</v>
      </c>
      <c r="I63" s="102">
        <f t="shared" si="3"/>
        <v>192870224.11501771</v>
      </c>
      <c r="J63" s="102">
        <f t="shared" si="3"/>
        <v>51.275752512785992</v>
      </c>
      <c r="K63" s="102">
        <f t="shared" si="3"/>
        <v>51.275752512785992</v>
      </c>
      <c r="L63" s="102">
        <f t="shared" si="3"/>
        <v>51.275752512785992</v>
      </c>
      <c r="M63" s="102">
        <f t="shared" si="3"/>
        <v>51.275752512785992</v>
      </c>
      <c r="N63" s="102">
        <f t="shared" si="3"/>
        <v>51.275752512785992</v>
      </c>
      <c r="O63" s="102">
        <f t="shared" si="3"/>
        <v>46.414364875030955</v>
      </c>
      <c r="P63" s="102">
        <f t="shared" si="3"/>
        <v>46.806366194942505</v>
      </c>
      <c r="Q63" s="102">
        <f t="shared" si="3"/>
        <v>46.753079492913002</v>
      </c>
      <c r="R63" s="102">
        <f t="shared" si="3"/>
        <v>46.111677547475026</v>
      </c>
      <c r="S63" s="102">
        <f t="shared" si="3"/>
        <v>45.327069291871126</v>
      </c>
    </row>
    <row r="64" spans="1:19">
      <c r="A64" s="90" t="s">
        <v>355</v>
      </c>
      <c r="B64" s="97">
        <v>1</v>
      </c>
      <c r="C64" s="76">
        <v>5</v>
      </c>
      <c r="D64" s="78">
        <f>IFERROR((($C64*s_DL)/up_out!C64),0)</f>
        <v>819681.34823102516</v>
      </c>
      <c r="E64" s="78">
        <f>IFERROR((($C64*s_DL)/up_out!D64),0)</f>
        <v>23289087.560526557</v>
      </c>
      <c r="F64" s="78">
        <f>IFERROR((($C64*s_DL)/up_out!E64),0)</f>
        <v>65384.874778775898</v>
      </c>
      <c r="G64" s="78">
        <f>IFERROR((($C64*s_DL)/up_out!F64),0)</f>
        <v>4.8957573163270558</v>
      </c>
      <c r="H64" s="78">
        <f>IFERROR((($C64*s_DL)/up_out!G64),0)</f>
        <v>885071.11876711727</v>
      </c>
      <c r="I64" s="78">
        <f>IFERROR((($C64*s_DL)/up_out!H64),0)</f>
        <v>24108773.804514892</v>
      </c>
      <c r="J64" s="78">
        <f>IFERROR((($C64*s_DL)/up_out!I64),0)</f>
        <v>6.272260273972603</v>
      </c>
      <c r="K64" s="78">
        <f>IFERROR((($C64*s_DL)/up_out!J64),0)</f>
        <v>6.272260273972603</v>
      </c>
      <c r="L64" s="78">
        <f>IFERROR((($C64*s_DL)/up_out!K64),0)</f>
        <v>6.272260273972603</v>
      </c>
      <c r="M64" s="78">
        <f>IFERROR((($C64*s_DL)/up_out!L64),0)</f>
        <v>6.272260273972603</v>
      </c>
      <c r="N64" s="78">
        <f>IFERROR((($C64*s_DL)/up_out!M64),0)</f>
        <v>6.272260273972603</v>
      </c>
      <c r="O64" s="78">
        <f>IFERROR((($C64*s_DL)/up_out!N64),0)</f>
        <v>5.9218036529680358</v>
      </c>
      <c r="P64" s="78">
        <f>IFERROR((($C64*s_DL)/up_out!O64),0)</f>
        <v>5.898627228572261</v>
      </c>
      <c r="Q64" s="78">
        <f>IFERROR((($C64*s_DL)/up_out!P64),0)</f>
        <v>5.8512037103444969</v>
      </c>
      <c r="R64" s="78">
        <f>IFERROR((($C64*s_DL)/up_out!Q64),0)</f>
        <v>5.7750710777978798</v>
      </c>
      <c r="S64" s="78">
        <f>IFERROR((($C64*s_DL)/up_out!R64),0)</f>
        <v>5.5331991951710267</v>
      </c>
    </row>
    <row r="65" spans="1:19">
      <c r="A65" s="90" t="s">
        <v>356</v>
      </c>
      <c r="B65" s="97">
        <v>1</v>
      </c>
      <c r="C65" s="76">
        <v>5</v>
      </c>
      <c r="D65" s="78">
        <f>IFERROR((($C65*s_DL)/up_out!C65),0)</f>
        <v>819681.34823102516</v>
      </c>
      <c r="E65" s="78">
        <f>IFERROR((($C65*s_DL)/up_out!D65),0)</f>
        <v>23289087.560526557</v>
      </c>
      <c r="F65" s="78">
        <f>IFERROR((($C65*s_DL)/up_out!E65),0)</f>
        <v>65384.874778775898</v>
      </c>
      <c r="G65" s="78">
        <f>IFERROR((($C65*s_DL)/up_out!F65),0)</f>
        <v>4.9997083278381078</v>
      </c>
      <c r="H65" s="78">
        <f>IFERROR((($C65*s_DL)/up_out!G65),0)</f>
        <v>885071.22271812893</v>
      </c>
      <c r="I65" s="78">
        <f>IFERROR((($C65*s_DL)/up_out!H65),0)</f>
        <v>24108773.908465911</v>
      </c>
      <c r="J65" s="78">
        <f>IFERROR((($C65*s_DL)/up_out!I65),0)</f>
        <v>6.090182648401826</v>
      </c>
      <c r="K65" s="78">
        <f>IFERROR((($C65*s_DL)/up_out!J65),0)</f>
        <v>6.090182648401826</v>
      </c>
      <c r="L65" s="78">
        <f>IFERROR((($C65*s_DL)/up_out!K65),0)</f>
        <v>6.090182648401826</v>
      </c>
      <c r="M65" s="78">
        <f>IFERROR((($C65*s_DL)/up_out!L65),0)</f>
        <v>6.090182648401826</v>
      </c>
      <c r="N65" s="78">
        <f>IFERROR((($C65*s_DL)/up_out!M65),0)</f>
        <v>6.090182648401826</v>
      </c>
      <c r="O65" s="78">
        <f>IFERROR((($C65*s_DL)/up_out!N65),0)</f>
        <v>5.6506849315068495</v>
      </c>
      <c r="P65" s="78">
        <f>IFERROR((($C65*s_DL)/up_out!O65),0)</f>
        <v>5.6506849315068495</v>
      </c>
      <c r="Q65" s="78">
        <f>IFERROR((($C65*s_DL)/up_out!P65),0)</f>
        <v>5.6506849315068495</v>
      </c>
      <c r="R65" s="78">
        <f>IFERROR((($C65*s_DL)/up_out!Q65),0)</f>
        <v>5.6506849315068495</v>
      </c>
      <c r="S65" s="78">
        <f>IFERROR((($C65*s_DL)/up_out!R65),0)</f>
        <v>5.6506849315068495</v>
      </c>
    </row>
    <row r="66" spans="1:19">
      <c r="A66" s="90" t="s">
        <v>357</v>
      </c>
      <c r="B66" s="98">
        <v>0.99980000000000002</v>
      </c>
      <c r="C66" s="76">
        <v>5</v>
      </c>
      <c r="D66" s="78">
        <f>IFERROR((($C66*s_DL)/up_out!C66),0)</f>
        <v>819517.411961379</v>
      </c>
      <c r="E66" s="78">
        <f>IFERROR((($C66*s_DL)/up_out!D66),0)</f>
        <v>23284429.743014451</v>
      </c>
      <c r="F66" s="78">
        <f>IFERROR((($C66*s_DL)/up_out!E66),0)</f>
        <v>65371.797803820147</v>
      </c>
      <c r="G66" s="78">
        <f>IFERROR((($C66*s_DL)/up_out!F66),0)</f>
        <v>5.0080692633002064</v>
      </c>
      <c r="H66" s="78">
        <f>IFERROR((($C66*s_DL)/up_out!G66),0)</f>
        <v>884894.21783446253</v>
      </c>
      <c r="I66" s="78">
        <f>IFERROR((($C66*s_DL)/up_out!H66),0)</f>
        <v>24103952.163045097</v>
      </c>
      <c r="J66" s="78">
        <f>IFERROR((($C66*s_DL)/up_out!I66),0)</f>
        <v>6.5158198630136992</v>
      </c>
      <c r="K66" s="78">
        <f>IFERROR((($C66*s_DL)/up_out!J66),0)</f>
        <v>6.5158198630136992</v>
      </c>
      <c r="L66" s="78">
        <f>IFERROR((($C66*s_DL)/up_out!K66),0)</f>
        <v>6.5158198630136992</v>
      </c>
      <c r="M66" s="78">
        <f>IFERROR((($C66*s_DL)/up_out!L66),0)</f>
        <v>6.5158198630136992</v>
      </c>
      <c r="N66" s="78">
        <f>IFERROR((($C66*s_DL)/up_out!M66),0)</f>
        <v>6.5158198630136992</v>
      </c>
      <c r="O66" s="78">
        <f>IFERROR((($C66*s_DL)/up_out!N66),0)</f>
        <v>5.8025306012816102</v>
      </c>
      <c r="P66" s="78">
        <f>IFERROR((($C66*s_DL)/up_out!O66),0)</f>
        <v>5.8101364553467132</v>
      </c>
      <c r="Q66" s="78">
        <f>IFERROR((($C66*s_DL)/up_out!P66),0)</f>
        <v>5.8359116367009136</v>
      </c>
      <c r="R66" s="78">
        <f>IFERROR((($C66*s_DL)/up_out!Q66),0)</f>
        <v>5.5187780631659074</v>
      </c>
      <c r="S66" s="78">
        <f>IFERROR((($C66*s_DL)/up_out!R66),0)</f>
        <v>5.6601344851469921</v>
      </c>
    </row>
    <row r="67" spans="1:19">
      <c r="A67" s="90" t="s">
        <v>358</v>
      </c>
      <c r="B67" s="97">
        <v>2.0000000000000001E-4</v>
      </c>
      <c r="C67" s="76">
        <v>5</v>
      </c>
      <c r="D67" s="78">
        <f>IFERROR((($C67*s_DL)/up_out!C67),0)</f>
        <v>163.93626964620506</v>
      </c>
      <c r="E67" s="78">
        <f>IFERROR((($C67*s_DL)/up_out!D67),0)</f>
        <v>4657.8175121053118</v>
      </c>
      <c r="F67" s="78">
        <f>IFERROR((($C67*s_DL)/up_out!E67),0)</f>
        <v>13.076974955755182</v>
      </c>
      <c r="G67" s="78">
        <f>IFERROR((($C67*s_DL)/up_out!F67),0)</f>
        <v>9.999416655676217E-4</v>
      </c>
      <c r="H67" s="78">
        <f>IFERROR((($C67*s_DL)/up_out!G67),0)</f>
        <v>177.01424454362581</v>
      </c>
      <c r="I67" s="78">
        <f>IFERROR((($C67*s_DL)/up_out!H67),0)</f>
        <v>4821.7547816931828</v>
      </c>
      <c r="J67" s="78">
        <f>IFERROR((($C67*s_DL)/up_out!I67),0)</f>
        <v>1.5018264840182644E-3</v>
      </c>
      <c r="K67" s="78">
        <f>IFERROR((($C67*s_DL)/up_out!J67),0)</f>
        <v>1.5018264840182644E-3</v>
      </c>
      <c r="L67" s="78">
        <f>IFERROR((($C67*s_DL)/up_out!K67),0)</f>
        <v>1.5018264840182644E-3</v>
      </c>
      <c r="M67" s="78">
        <f>IFERROR((($C67*s_DL)/up_out!L67),0)</f>
        <v>1.5018264840182644E-3</v>
      </c>
      <c r="N67" s="78">
        <f>IFERROR((($C67*s_DL)/up_out!M67),0)</f>
        <v>1.5018264840182644E-3</v>
      </c>
      <c r="O67" s="78">
        <f>IFERROR((($C67*s_DL)/up_out!N67),0)</f>
        <v>1.1301369863013701E-3</v>
      </c>
      <c r="P67" s="78">
        <f>IFERROR((($C67*s_DL)/up_out!O67),0)</f>
        <v>1.1301369863013701E-3</v>
      </c>
      <c r="Q67" s="78">
        <f>IFERROR((($C67*s_DL)/up_out!P67),0)</f>
        <v>1.1301369863013701E-3</v>
      </c>
      <c r="R67" s="78">
        <f>IFERROR((($C67*s_DL)/up_out!Q67),0)</f>
        <v>1.1301369863013701E-3</v>
      </c>
      <c r="S67" s="78">
        <f>IFERROR((($C67*s_DL)/up_out!R67),0)</f>
        <v>1.1301369863013701E-3</v>
      </c>
    </row>
    <row r="68" spans="1:19">
      <c r="A68" s="90" t="s">
        <v>359</v>
      </c>
      <c r="B68" s="97">
        <v>0.99999979999999999</v>
      </c>
      <c r="C68" s="76">
        <v>5</v>
      </c>
      <c r="D68" s="78">
        <f>IFERROR((($C68*s_DL)/up_out!C68),0)</f>
        <v>819681.18429475557</v>
      </c>
      <c r="E68" s="78">
        <f>IFERROR((($C68*s_DL)/up_out!D68),0)</f>
        <v>23289082.902709041</v>
      </c>
      <c r="F68" s="78">
        <f>IFERROR((($C68*s_DL)/up_out!E68),0)</f>
        <v>65384.861701800946</v>
      </c>
      <c r="G68" s="78">
        <f>IFERROR((($C68*s_DL)/up_out!F68),0)</f>
        <v>4.8100165349681214</v>
      </c>
      <c r="H68" s="78">
        <f>IFERROR((($C68*s_DL)/up_out!G68),0)</f>
        <v>885070.85601309151</v>
      </c>
      <c r="I68" s="78">
        <f>IFERROR((($C68*s_DL)/up_out!H68),0)</f>
        <v>24108768.897020333</v>
      </c>
      <c r="J68" s="78">
        <f>IFERROR((($C68*s_DL)/up_out!I68),0)</f>
        <v>5.9332179914383563</v>
      </c>
      <c r="K68" s="78">
        <f>IFERROR((($C68*s_DL)/up_out!J68),0)</f>
        <v>5.9332179914383563</v>
      </c>
      <c r="L68" s="78">
        <f>IFERROR((($C68*s_DL)/up_out!K68),0)</f>
        <v>5.9332179914383563</v>
      </c>
      <c r="M68" s="78">
        <f>IFERROR((($C68*s_DL)/up_out!L68),0)</f>
        <v>5.9332179914383563</v>
      </c>
      <c r="N68" s="78">
        <f>IFERROR((($C68*s_DL)/up_out!M68),0)</f>
        <v>5.9332179914383563</v>
      </c>
      <c r="O68" s="78">
        <f>IFERROR((($C68*s_DL)/up_out!N68),0)</f>
        <v>5.9166621935573014</v>
      </c>
      <c r="P68" s="78">
        <f>IFERROR((($C68*s_DL)/up_out!O68),0)</f>
        <v>5.8677921094183372</v>
      </c>
      <c r="Q68" s="78">
        <f>IFERROR((($C68*s_DL)/up_out!P68),0)</f>
        <v>5.9302673690116814</v>
      </c>
      <c r="R68" s="78">
        <f>IFERROR((($C68*s_DL)/up_out!Q68),0)</f>
        <v>5.8861289597602742</v>
      </c>
      <c r="S68" s="78">
        <f>IFERROR((($C68*s_DL)/up_out!R68),0)</f>
        <v>5.4362947140550144</v>
      </c>
    </row>
    <row r="69" spans="1:19">
      <c r="A69" s="90" t="s">
        <v>360</v>
      </c>
      <c r="B69" s="97">
        <v>1.9999999999999999E-7</v>
      </c>
      <c r="C69" s="76">
        <v>5</v>
      </c>
      <c r="D69" s="78">
        <f>IFERROR((($C69*s_DL)/up_out!C69),0)</f>
        <v>0.16393626964620503</v>
      </c>
      <c r="E69" s="78">
        <f>IFERROR((($C69*s_DL)/up_out!D69),0)</f>
        <v>4.6578175121053107</v>
      </c>
      <c r="F69" s="78">
        <f>IFERROR((($C69*s_DL)/up_out!E69),0)</f>
        <v>1.307697495575518E-2</v>
      </c>
      <c r="G69" s="78">
        <f>IFERROR((($C69*s_DL)/up_out!F69),0)</f>
        <v>9.844714006994873E-7</v>
      </c>
      <c r="H69" s="78">
        <f>IFERROR((($C69*s_DL)/up_out!G69),0)</f>
        <v>0.17701422907336092</v>
      </c>
      <c r="I69" s="78">
        <f>IFERROR((($C69*s_DL)/up_out!H69),0)</f>
        <v>4.8217547662229174</v>
      </c>
      <c r="J69" s="78">
        <f>IFERROR((($C69*s_DL)/up_out!I69),0)</f>
        <v>1.2418949771689496E-6</v>
      </c>
      <c r="K69" s="78">
        <f>IFERROR((($C69*s_DL)/up_out!J69),0)</f>
        <v>1.2418949771689496E-6</v>
      </c>
      <c r="L69" s="78">
        <f>IFERROR((($C69*s_DL)/up_out!K69),0)</f>
        <v>1.2418949771689496E-6</v>
      </c>
      <c r="M69" s="78">
        <f>IFERROR((($C69*s_DL)/up_out!L69),0)</f>
        <v>1.2418949771689496E-6</v>
      </c>
      <c r="N69" s="78">
        <f>IFERROR((($C69*s_DL)/up_out!M69),0)</f>
        <v>1.2418949771689496E-6</v>
      </c>
      <c r="O69" s="78">
        <f>IFERROR((($C69*s_DL)/up_out!N69),0)</f>
        <v>1.1469732914976657E-6</v>
      </c>
      <c r="P69" s="78">
        <f>IFERROR((($C69*s_DL)/up_out!O69),0)</f>
        <v>1.1726857617268573E-6</v>
      </c>
      <c r="Q69" s="78">
        <f>IFERROR((($C69*s_DL)/up_out!P69),0)</f>
        <v>1.1541680512990934E-6</v>
      </c>
      <c r="R69" s="78">
        <f>IFERROR((($C69*s_DL)/up_out!Q69),0)</f>
        <v>1.1992009132420089E-6</v>
      </c>
      <c r="S69" s="78">
        <f>IFERROR((($C69*s_DL)/up_out!R69),0)</f>
        <v>1.1126524478353858E-6</v>
      </c>
    </row>
    <row r="70" spans="1:19">
      <c r="A70" s="90" t="s">
        <v>361</v>
      </c>
      <c r="B70" s="97">
        <v>0.99979000004200003</v>
      </c>
      <c r="C70" s="76">
        <v>5</v>
      </c>
      <c r="D70" s="78">
        <f>IFERROR((($C70*s_DL)/up_out!C70),0)</f>
        <v>819509.21518232336</v>
      </c>
      <c r="E70" s="78">
        <f>IFERROR((($C70*s_DL)/up_out!D70),0)</f>
        <v>23284196.853116989</v>
      </c>
      <c r="F70" s="78">
        <f>IFERROR((($C70*s_DL)/up_out!E70),0)</f>
        <v>65371.143957818531</v>
      </c>
      <c r="G70" s="78">
        <f>IFERROR((($C70*s_DL)/up_out!F70),0)</f>
        <v>4.8831778324507518</v>
      </c>
      <c r="H70" s="78">
        <f>IFERROR((($C70*s_DL)/up_out!G70),0)</f>
        <v>884885.24231797422</v>
      </c>
      <c r="I70" s="78">
        <f>IFERROR((($C70*s_DL)/up_out!H70),0)</f>
        <v>24103710.951477144</v>
      </c>
      <c r="J70" s="78">
        <f>IFERROR((($C70*s_DL)/up_out!I70),0)</f>
        <v>6.1014581509412436</v>
      </c>
      <c r="K70" s="78">
        <f>IFERROR((($C70*s_DL)/up_out!J70),0)</f>
        <v>6.1014581509412436</v>
      </c>
      <c r="L70" s="78">
        <f>IFERROR((($C70*s_DL)/up_out!K70),0)</f>
        <v>6.1014581509412436</v>
      </c>
      <c r="M70" s="78">
        <f>IFERROR((($C70*s_DL)/up_out!L70),0)</f>
        <v>6.1014581509412436</v>
      </c>
      <c r="N70" s="78">
        <f>IFERROR((($C70*s_DL)/up_out!M70),0)</f>
        <v>6.1014581509412436</v>
      </c>
      <c r="O70" s="78">
        <f>IFERROR((($C70*s_DL)/up_out!N70),0)</f>
        <v>5.8565818448536655</v>
      </c>
      <c r="P70" s="78">
        <f>IFERROR((($C70*s_DL)/up_out!O70),0)</f>
        <v>5.8775836225135638</v>
      </c>
      <c r="Q70" s="78">
        <f>IFERROR((($C70*s_DL)/up_out!P70),0)</f>
        <v>5.8437549781151343</v>
      </c>
      <c r="R70" s="78">
        <f>IFERROR((($C70*s_DL)/up_out!Q70),0)</f>
        <v>5.9284858576818218</v>
      </c>
      <c r="S70" s="78">
        <f>IFERROR((($C70*s_DL)/up_out!R70),0)</f>
        <v>5.5189818258116627</v>
      </c>
    </row>
    <row r="71" spans="1:19">
      <c r="A71" s="90" t="s">
        <v>362</v>
      </c>
      <c r="B71" s="97">
        <v>2.0999995799999999E-4</v>
      </c>
      <c r="C71" s="76">
        <v>5</v>
      </c>
      <c r="D71" s="78">
        <f>IFERROR((($C71*s_DL)/up_out!C71),0)</f>
        <v>172.13304870189867</v>
      </c>
      <c r="E71" s="78">
        <f>IFERROR((($C71*s_DL)/up_out!D71),0)</f>
        <v>4890.7074095688986</v>
      </c>
      <c r="F71" s="78">
        <f>IFERROR((($C71*s_DL)/up_out!E71),0)</f>
        <v>13.730820957378198</v>
      </c>
      <c r="G71" s="78">
        <f>IFERROR((($C71*s_DL)/up_out!F71),0)</f>
        <v>1.0184589001270531E-3</v>
      </c>
      <c r="H71" s="78">
        <f>IFERROR((($C71*s_DL)/up_out!G71),0)</f>
        <v>185.86488811817702</v>
      </c>
      <c r="I71" s="78">
        <f>IFERROR((($C71*s_DL)/up_out!H71),0)</f>
        <v>5062.8414767296981</v>
      </c>
      <c r="J71" s="78">
        <f>IFERROR((($C71*s_DL)/up_out!I71),0)</f>
        <v>0</v>
      </c>
      <c r="K71" s="78">
        <f>IFERROR((($C71*s_DL)/up_out!J71),0)</f>
        <v>0</v>
      </c>
      <c r="L71" s="78">
        <f>IFERROR((($C71*s_DL)/up_out!K71),0)</f>
        <v>0</v>
      </c>
      <c r="M71" s="78">
        <f>IFERROR((($C71*s_DL)/up_out!L71),0)</f>
        <v>0</v>
      </c>
      <c r="N71" s="78">
        <f>IFERROR((($C71*s_DL)/up_out!M71),0)</f>
        <v>0</v>
      </c>
      <c r="O71" s="78">
        <f>IFERROR((($C71*s_DL)/up_out!N71),0)</f>
        <v>1.2373548631717586E-3</v>
      </c>
      <c r="P71" s="78">
        <f>IFERROR((($C71*s_DL)/up_out!O71),0)</f>
        <v>1.2401665768683034E-3</v>
      </c>
      <c r="Q71" s="78">
        <f>IFERROR((($C71*s_DL)/up_out!P71),0)</f>
        <v>1.2434567064261051E-3</v>
      </c>
      <c r="R71" s="78">
        <f>IFERROR((($C71*s_DL)/up_out!Q71),0)</f>
        <v>1.2313511157199658E-3</v>
      </c>
      <c r="S71" s="78">
        <f>IFERROR((($C71*s_DL)/up_out!R71),0)</f>
        <v>1.1510652187975651E-3</v>
      </c>
    </row>
    <row r="72" spans="1:19">
      <c r="A72" s="90" t="s">
        <v>363</v>
      </c>
      <c r="B72" s="97">
        <v>1</v>
      </c>
      <c r="C72" s="76">
        <v>5</v>
      </c>
      <c r="D72" s="78">
        <f>IFERROR((($C72*s_DL)/up_out!C72),0)</f>
        <v>819681.34823102516</v>
      </c>
      <c r="E72" s="78">
        <f>IFERROR((($C72*s_DL)/up_out!D72),0)</f>
        <v>23289087.560526557</v>
      </c>
      <c r="F72" s="78">
        <f>IFERROR((($C72*s_DL)/up_out!E72),0)</f>
        <v>65384.874778775898</v>
      </c>
      <c r="G72" s="78">
        <f>IFERROR((($C72*s_DL)/up_out!F72),0)</f>
        <v>5.5552314753756757</v>
      </c>
      <c r="H72" s="78">
        <f>IFERROR((($C72*s_DL)/up_out!G72),0)</f>
        <v>885071.77824127639</v>
      </c>
      <c r="I72" s="78">
        <f>IFERROR((($C72*s_DL)/up_out!H72),0)</f>
        <v>24108774.463989057</v>
      </c>
      <c r="J72" s="78">
        <f>IFERROR((($C72*s_DL)/up_out!I72),0)</f>
        <v>7.5279680365296802</v>
      </c>
      <c r="K72" s="78">
        <f>IFERROR((($C72*s_DL)/up_out!J72),0)</f>
        <v>7.5279680365296802</v>
      </c>
      <c r="L72" s="78">
        <f>IFERROR((($C72*s_DL)/up_out!K72),0)</f>
        <v>7.5279680365296802</v>
      </c>
      <c r="M72" s="78">
        <f>IFERROR((($C72*s_DL)/up_out!L72),0)</f>
        <v>7.5279680365296802</v>
      </c>
      <c r="N72" s="78">
        <f>IFERROR((($C72*s_DL)/up_out!M72),0)</f>
        <v>7.5279680365296802</v>
      </c>
      <c r="O72" s="78">
        <f>IFERROR((($C72*s_DL)/up_out!N72),0)</f>
        <v>5.9421885192433104</v>
      </c>
      <c r="P72" s="78">
        <f>IFERROR((($C72*s_DL)/up_out!O72),0)</f>
        <v>6.1169130611691296</v>
      </c>
      <c r="Q72" s="78">
        <f>IFERROR((($C72*s_DL)/up_out!P72),0)</f>
        <v>5.9603696161915325</v>
      </c>
      <c r="R72" s="78">
        <f>IFERROR((($C72*s_DL)/up_out!Q72),0)</f>
        <v>5.9297311009639753</v>
      </c>
      <c r="S72" s="78">
        <f>IFERROR((($C72*s_DL)/up_out!R72),0)</f>
        <v>6.2785388127853876</v>
      </c>
    </row>
    <row r="73" spans="1:19">
      <c r="A73" s="90" t="s">
        <v>364</v>
      </c>
      <c r="B73" s="97">
        <v>1</v>
      </c>
      <c r="C73" s="76">
        <v>5</v>
      </c>
      <c r="D73" s="78">
        <f>IFERROR((($C73*s_DL)/up_out!C73),0)</f>
        <v>819681.34823102516</v>
      </c>
      <c r="E73" s="78">
        <f>IFERROR((($C73*s_DL)/up_out!D73),0)</f>
        <v>23289087.560526557</v>
      </c>
      <c r="F73" s="78">
        <f>IFERROR((($C73*s_DL)/up_out!E73),0)</f>
        <v>65384.874778775898</v>
      </c>
      <c r="G73" s="78">
        <f>IFERROR((($C73*s_DL)/up_out!F73),0)</f>
        <v>5.0551254788090123</v>
      </c>
      <c r="H73" s="78">
        <f>IFERROR((($C73*s_DL)/up_out!G73),0)</f>
        <v>885071.27813527989</v>
      </c>
      <c r="I73" s="78">
        <f>IFERROR((($C73*s_DL)/up_out!H73),0)</f>
        <v>24108773.963883057</v>
      </c>
      <c r="J73" s="78">
        <f>IFERROR((($C73*s_DL)/up_out!I73),0)</f>
        <v>6.7305936073059369</v>
      </c>
      <c r="K73" s="78">
        <f>IFERROR((($C73*s_DL)/up_out!J73),0)</f>
        <v>6.7305936073059369</v>
      </c>
      <c r="L73" s="78">
        <f>IFERROR((($C73*s_DL)/up_out!K73),0)</f>
        <v>6.7305936073059369</v>
      </c>
      <c r="M73" s="78">
        <f>IFERROR((($C73*s_DL)/up_out!L73),0)</f>
        <v>6.7305936073059369</v>
      </c>
      <c r="N73" s="78">
        <f>IFERROR((($C73*s_DL)/up_out!M73),0)</f>
        <v>6.7305936073059369</v>
      </c>
      <c r="O73" s="78">
        <f>IFERROR((($C73*s_DL)/up_out!N73),0)</f>
        <v>5.4440494769088525</v>
      </c>
      <c r="P73" s="78">
        <f>IFERROR((($C73*s_DL)/up_out!O73),0)</f>
        <v>5.7034054864233648</v>
      </c>
      <c r="Q73" s="78">
        <f>IFERROR((($C73*s_DL)/up_out!P73),0)</f>
        <v>5.8386411889596586</v>
      </c>
      <c r="R73" s="78">
        <f>IFERROR((($C73*s_DL)/up_out!Q73),0)</f>
        <v>5.4893173234116945</v>
      </c>
      <c r="S73" s="78">
        <f>IFERROR((($C73*s_DL)/up_out!R73),0)</f>
        <v>5.713317557133176</v>
      </c>
    </row>
    <row r="74" spans="1:19">
      <c r="A74" s="90" t="s">
        <v>365</v>
      </c>
      <c r="B74" s="99">
        <v>1.9000000000000001E-8</v>
      </c>
      <c r="C74" s="76">
        <v>5</v>
      </c>
      <c r="D74" s="78">
        <f>IFERROR((($C74*s_DL)/up_out!C74),0)</f>
        <v>1.557394561638948E-2</v>
      </c>
      <c r="E74" s="78">
        <f>IFERROR((($C74*s_DL)/up_out!D74),0)</f>
        <v>0.44249266365000461</v>
      </c>
      <c r="F74" s="78">
        <f>IFERROR((($C74*s_DL)/up_out!E74),0)</f>
        <v>1.2423126207967423E-3</v>
      </c>
      <c r="G74" s="78">
        <f>IFERROR((($C74*s_DL)/up_out!F74),0)</f>
        <v>9.5188720924688739E-8</v>
      </c>
      <c r="H74" s="78">
        <f>IFERROR((($C74*s_DL)/up_out!G74),0)</f>
        <v>1.6816353425907149E-2</v>
      </c>
      <c r="I74" s="78">
        <f>IFERROR((($C74*s_DL)/up_out!H74),0)</f>
        <v>0.4580667044551151</v>
      </c>
      <c r="J74" s="78">
        <f>IFERROR((($C74*s_DL)/up_out!I74),0)</f>
        <v>0</v>
      </c>
      <c r="K74" s="78">
        <f>IFERROR((($C74*s_DL)/up_out!J74),0)</f>
        <v>0</v>
      </c>
      <c r="L74" s="78">
        <f>IFERROR((($C74*s_DL)/up_out!K74),0)</f>
        <v>0</v>
      </c>
      <c r="M74" s="78">
        <f>IFERROR((($C74*s_DL)/up_out!L74),0)</f>
        <v>0</v>
      </c>
      <c r="N74" s="78">
        <f>IFERROR((($C74*s_DL)/up_out!M74),0)</f>
        <v>0</v>
      </c>
      <c r="O74" s="78">
        <f>IFERROR((($C74*s_DL)/up_out!N74),0)</f>
        <v>1.0661869451053771E-7</v>
      </c>
      <c r="P74" s="78">
        <f>IFERROR((($C74*s_DL)/up_out!O74),0)</f>
        <v>1.1005293669979402E-7</v>
      </c>
      <c r="Q74" s="78">
        <f>IFERROR((($C74*s_DL)/up_out!P74),0)</f>
        <v>1.1075750826001416E-7</v>
      </c>
      <c r="R74" s="78">
        <f>IFERROR((($C74*s_DL)/up_out!Q74),0)</f>
        <v>1.0546125339156908E-7</v>
      </c>
      <c r="S74" s="78">
        <f>IFERROR((($C74*s_DL)/up_out!R74),0)</f>
        <v>1.0758256996386252E-7</v>
      </c>
    </row>
    <row r="75" spans="1:19">
      <c r="A75" s="90" t="s">
        <v>366</v>
      </c>
      <c r="B75" s="97">
        <v>1</v>
      </c>
      <c r="C75" s="76">
        <v>5</v>
      </c>
      <c r="D75" s="78">
        <f>IFERROR((($C75*s_DL)/up_out!C75),0)</f>
        <v>819681.34823102516</v>
      </c>
      <c r="E75" s="78">
        <f>IFERROR((($C75*s_DL)/up_out!D75),0)</f>
        <v>23289087.560526557</v>
      </c>
      <c r="F75" s="78">
        <f>IFERROR((($C75*s_DL)/up_out!E75),0)</f>
        <v>65384.874778775898</v>
      </c>
      <c r="G75" s="78">
        <f>IFERROR((($C75*s_DL)/up_out!F75),0)</f>
        <v>4.8961362155853427</v>
      </c>
      <c r="H75" s="78">
        <f>IFERROR((($C75*s_DL)/up_out!G75),0)</f>
        <v>885071.11914601666</v>
      </c>
      <c r="I75" s="78">
        <f>IFERROR((($C75*s_DL)/up_out!H75),0)</f>
        <v>24108773.804893795</v>
      </c>
      <c r="J75" s="78">
        <f>IFERROR((($C75*s_DL)/up_out!I75),0)</f>
        <v>6.1027397260273952</v>
      </c>
      <c r="K75" s="78">
        <f>IFERROR((($C75*s_DL)/up_out!J75),0)</f>
        <v>6.1027397260273952</v>
      </c>
      <c r="L75" s="78">
        <f>IFERROR((($C75*s_DL)/up_out!K75),0)</f>
        <v>6.1027397260273952</v>
      </c>
      <c r="M75" s="78">
        <f>IFERROR((($C75*s_DL)/up_out!L75),0)</f>
        <v>6.1027397260273952</v>
      </c>
      <c r="N75" s="78">
        <f>IFERROR((($C75*s_DL)/up_out!M75),0)</f>
        <v>6.1027397260273952</v>
      </c>
      <c r="O75" s="78">
        <f>IFERROR((($C75*s_DL)/up_out!N75),0)</f>
        <v>5.8774867740832368</v>
      </c>
      <c r="P75" s="78">
        <f>IFERROR((($C75*s_DL)/up_out!O75),0)</f>
        <v>5.87884403425263</v>
      </c>
      <c r="Q75" s="78">
        <f>IFERROR((($C75*s_DL)/up_out!P75),0)</f>
        <v>5.839863611892083</v>
      </c>
      <c r="R75" s="78">
        <f>IFERROR((($C75*s_DL)/up_out!Q75),0)</f>
        <v>5.9311097875719661</v>
      </c>
      <c r="S75" s="78">
        <f>IFERROR((($C75*s_DL)/up_out!R75),0)</f>
        <v>5.5336274282176303</v>
      </c>
    </row>
    <row r="76" spans="1:19">
      <c r="A76" s="90" t="s">
        <v>367</v>
      </c>
      <c r="B76" s="97">
        <v>1.339E-6</v>
      </c>
      <c r="C76" s="76">
        <v>5</v>
      </c>
      <c r="D76" s="78">
        <f>IFERROR((($C76*s_DL)/up_out!C76),0)</f>
        <v>1.0975533252813428</v>
      </c>
      <c r="E76" s="78">
        <f>IFERROR((($C76*s_DL)/up_out!D76),0)</f>
        <v>31.184088243545055</v>
      </c>
      <c r="F76" s="78">
        <f>IFERROR((($C76*s_DL)/up_out!E76),0)</f>
        <v>8.7550347328780934E-2</v>
      </c>
      <c r="G76" s="78">
        <f>IFERROR((($C76*s_DL)/up_out!F76),0)</f>
        <v>7.0072401660771281E-6</v>
      </c>
      <c r="H76" s="78">
        <f>IFERROR((($C76*s_DL)/up_out!G76),0)</f>
        <v>1.1851106798502897</v>
      </c>
      <c r="I76" s="78">
        <f>IFERROR((($C76*s_DL)/up_out!H76),0)</f>
        <v>32.281648576066566</v>
      </c>
      <c r="J76" s="78">
        <f>IFERROR((($C76*s_DL)/up_out!I76),0)</f>
        <v>9.146776255707764E-6</v>
      </c>
      <c r="K76" s="78">
        <f>IFERROR((($C76*s_DL)/up_out!J76),0)</f>
        <v>9.146776255707764E-6</v>
      </c>
      <c r="L76" s="78">
        <f>IFERROR((($C76*s_DL)/up_out!K76),0)</f>
        <v>9.146776255707764E-6</v>
      </c>
      <c r="M76" s="78">
        <f>IFERROR((($C76*s_DL)/up_out!L76),0)</f>
        <v>9.146776255707764E-6</v>
      </c>
      <c r="N76" s="78">
        <f>IFERROR((($C76*s_DL)/up_out!M76),0)</f>
        <v>9.146776255707764E-6</v>
      </c>
      <c r="O76" s="78">
        <f>IFERROR((($C76*s_DL)/up_out!N76),0)</f>
        <v>8.1351866339946434E-6</v>
      </c>
      <c r="P76" s="78">
        <f>IFERROR((($C76*s_DL)/up_out!O76),0)</f>
        <v>7.6794377853881231E-6</v>
      </c>
      <c r="Q76" s="78">
        <f>IFERROR((($C76*s_DL)/up_out!P76),0)</f>
        <v>7.5915723645026814E-6</v>
      </c>
      <c r="R76" s="78">
        <f>IFERROR((($C76*s_DL)/up_out!Q76),0)</f>
        <v>7.6528504679986027E-6</v>
      </c>
      <c r="S76" s="78">
        <f>IFERROR((($C76*s_DL)/up_out!R76),0)</f>
        <v>7.9196032691416826E-6</v>
      </c>
    </row>
  </sheetData>
  <sheetProtection algorithmName="SHA-512" hashValue="OB4Yy31KbBdH6lZMpfk26BwbXd2ZC8TNaegCW6T/tbqCllxOICT+T9yKbITgvbn05u5GVnX/L5lfp6D92lVvkw==" saltValue="B+OG9RzMarHDPM4KJiwLog==" spinCount="100000" sheet="1" objects="1" scenarios="1"/>
  <autoFilter ref="A1:S76" xr:uid="{00000000-0009-0000-0000-00001400000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S76"/>
  <sheetViews>
    <sheetView workbookViewId="0">
      <pane xSplit="3" ySplit="1" topLeftCell="D2" activePane="bottomRight" state="frozen"/>
      <selection pane="topRight" activeCell="C1" sqref="C1"/>
      <selection pane="bottomLeft" activeCell="A2" sqref="A2"/>
      <selection pane="bottomRight" activeCell="D2" sqref="D2"/>
    </sheetView>
  </sheetViews>
  <sheetFormatPr defaultRowHeight="14.25"/>
  <cols>
    <col min="1" max="1" width="12" style="61" bestFit="1" customWidth="1"/>
    <col min="2" max="2" width="11.73046875" style="21" bestFit="1" customWidth="1"/>
    <col min="3" max="3" width="7.1328125" style="21" bestFit="1" customWidth="1"/>
    <col min="4" max="4" width="14.73046875" style="21" bestFit="1" customWidth="1"/>
    <col min="5" max="5" width="17.1328125" style="21" bestFit="1" customWidth="1"/>
    <col min="6" max="6" width="17" style="21" bestFit="1" customWidth="1"/>
    <col min="7" max="7" width="14.73046875" style="21" bestFit="1" customWidth="1"/>
    <col min="8" max="8" width="16" style="21" bestFit="1" customWidth="1"/>
    <col min="9" max="9" width="16.1328125" style="21" bestFit="1" customWidth="1"/>
    <col min="10" max="10" width="12.59765625" style="21" bestFit="1" customWidth="1"/>
    <col min="11" max="12" width="14.265625" style="21" bestFit="1" customWidth="1"/>
    <col min="13" max="13" width="15.3984375" style="21" bestFit="1" customWidth="1"/>
    <col min="14" max="14" width="13" style="21" bestFit="1" customWidth="1"/>
    <col min="15" max="15" width="12.59765625" style="21" bestFit="1" customWidth="1"/>
    <col min="16" max="17" width="14.265625" style="21" bestFit="1" customWidth="1"/>
    <col min="18" max="18" width="15.3984375" style="21" bestFit="1" customWidth="1"/>
    <col min="19" max="19" width="13" style="21" bestFit="1" customWidth="1"/>
    <col min="20" max="246" width="9.06640625" style="21"/>
    <col min="247" max="247" width="15.3984375" style="21" bestFit="1" customWidth="1"/>
    <col min="248" max="248" width="11.1328125" style="21" bestFit="1" customWidth="1"/>
    <col min="249" max="249" width="14.59765625" style="21" bestFit="1" customWidth="1"/>
    <col min="250" max="250" width="17.3984375" style="21" bestFit="1" customWidth="1"/>
    <col min="251" max="251" width="17.59765625" style="21" bestFit="1" customWidth="1"/>
    <col min="252" max="252" width="14.73046875" style="21" bestFit="1" customWidth="1"/>
    <col min="253" max="253" width="14.3984375" style="21" bestFit="1" customWidth="1"/>
    <col min="254" max="254" width="12.1328125" style="21" bestFit="1" customWidth="1"/>
    <col min="255" max="255" width="12.3984375" style="21" bestFit="1" customWidth="1"/>
    <col min="256" max="257" width="13.86328125" style="21" bestFit="1" customWidth="1"/>
    <col min="258" max="258" width="14.86328125" style="21" bestFit="1" customWidth="1"/>
    <col min="259" max="259" width="12.1328125" style="21" bestFit="1" customWidth="1"/>
    <col min="260" max="260" width="12.3984375" style="21" bestFit="1" customWidth="1"/>
    <col min="261" max="262" width="13.86328125" style="21" bestFit="1" customWidth="1"/>
    <col min="263" max="263" width="14.86328125" style="21" bestFit="1" customWidth="1"/>
    <col min="264" max="502" width="9.06640625" style="21"/>
    <col min="503" max="503" width="15.3984375" style="21" bestFit="1" customWidth="1"/>
    <col min="504" max="504" width="11.1328125" style="21" bestFit="1" customWidth="1"/>
    <col min="505" max="505" width="14.59765625" style="21" bestFit="1" customWidth="1"/>
    <col min="506" max="506" width="17.3984375" style="21" bestFit="1" customWidth="1"/>
    <col min="507" max="507" width="17.59765625" style="21" bestFit="1" customWidth="1"/>
    <col min="508" max="508" width="14.73046875" style="21" bestFit="1" customWidth="1"/>
    <col min="509" max="509" width="14.3984375" style="21" bestFit="1" customWidth="1"/>
    <col min="510" max="510" width="12.1328125" style="21" bestFit="1" customWidth="1"/>
    <col min="511" max="511" width="12.3984375" style="21" bestFit="1" customWidth="1"/>
    <col min="512" max="513" width="13.86328125" style="21" bestFit="1" customWidth="1"/>
    <col min="514" max="514" width="14.86328125" style="21" bestFit="1" customWidth="1"/>
    <col min="515" max="515" width="12.1328125" style="21" bestFit="1" customWidth="1"/>
    <col min="516" max="516" width="12.3984375" style="21" bestFit="1" customWidth="1"/>
    <col min="517" max="518" width="13.86328125" style="21" bestFit="1" customWidth="1"/>
    <col min="519" max="519" width="14.86328125" style="21" bestFit="1" customWidth="1"/>
    <col min="520" max="758" width="9.06640625" style="21"/>
    <col min="759" max="759" width="15.3984375" style="21" bestFit="1" customWidth="1"/>
    <col min="760" max="760" width="11.1328125" style="21" bestFit="1" customWidth="1"/>
    <col min="761" max="761" width="14.59765625" style="21" bestFit="1" customWidth="1"/>
    <col min="762" max="762" width="17.3984375" style="21" bestFit="1" customWidth="1"/>
    <col min="763" max="763" width="17.59765625" style="21" bestFit="1" customWidth="1"/>
    <col min="764" max="764" width="14.73046875" style="21" bestFit="1" customWidth="1"/>
    <col min="765" max="765" width="14.3984375" style="21" bestFit="1" customWidth="1"/>
    <col min="766" max="766" width="12.1328125" style="21" bestFit="1" customWidth="1"/>
    <col min="767" max="767" width="12.3984375" style="21" bestFit="1" customWidth="1"/>
    <col min="768" max="769" width="13.86328125" style="21" bestFit="1" customWidth="1"/>
    <col min="770" max="770" width="14.86328125" style="21" bestFit="1" customWidth="1"/>
    <col min="771" max="771" width="12.1328125" style="21" bestFit="1" customWidth="1"/>
    <col min="772" max="772" width="12.3984375" style="21" bestFit="1" customWidth="1"/>
    <col min="773" max="774" width="13.86328125" style="21" bestFit="1" customWidth="1"/>
    <col min="775" max="775" width="14.86328125" style="21" bestFit="1" customWidth="1"/>
    <col min="776" max="1014" width="9.06640625" style="21"/>
    <col min="1015" max="1015" width="15.3984375" style="21" bestFit="1" customWidth="1"/>
    <col min="1016" max="1016" width="11.1328125" style="21" bestFit="1" customWidth="1"/>
    <col min="1017" max="1017" width="14.59765625" style="21" bestFit="1" customWidth="1"/>
    <col min="1018" max="1018" width="17.3984375" style="21" bestFit="1" customWidth="1"/>
    <col min="1019" max="1019" width="17.59765625" style="21" bestFit="1" customWidth="1"/>
    <col min="1020" max="1020" width="14.73046875" style="21" bestFit="1" customWidth="1"/>
    <col min="1021" max="1021" width="14.3984375" style="21" bestFit="1" customWidth="1"/>
    <col min="1022" max="1022" width="12.1328125" style="21" bestFit="1" customWidth="1"/>
    <col min="1023" max="1023" width="12.3984375" style="21" bestFit="1" customWidth="1"/>
    <col min="1024" max="1025" width="13.86328125" style="21" bestFit="1" customWidth="1"/>
    <col min="1026" max="1026" width="14.86328125" style="21" bestFit="1" customWidth="1"/>
    <col min="1027" max="1027" width="12.1328125" style="21" bestFit="1" customWidth="1"/>
    <col min="1028" max="1028" width="12.3984375" style="21" bestFit="1" customWidth="1"/>
    <col min="1029" max="1030" width="13.86328125" style="21" bestFit="1" customWidth="1"/>
    <col min="1031" max="1031" width="14.86328125" style="21" bestFit="1" customWidth="1"/>
    <col min="1032" max="1270" width="9.06640625" style="21"/>
    <col min="1271" max="1271" width="15.3984375" style="21" bestFit="1" customWidth="1"/>
    <col min="1272" max="1272" width="11.1328125" style="21" bestFit="1" customWidth="1"/>
    <col min="1273" max="1273" width="14.59765625" style="21" bestFit="1" customWidth="1"/>
    <col min="1274" max="1274" width="17.3984375" style="21" bestFit="1" customWidth="1"/>
    <col min="1275" max="1275" width="17.59765625" style="21" bestFit="1" customWidth="1"/>
    <col min="1276" max="1276" width="14.73046875" style="21" bestFit="1" customWidth="1"/>
    <col min="1277" max="1277" width="14.3984375" style="21" bestFit="1" customWidth="1"/>
    <col min="1278" max="1278" width="12.1328125" style="21" bestFit="1" customWidth="1"/>
    <col min="1279" max="1279" width="12.3984375" style="21" bestFit="1" customWidth="1"/>
    <col min="1280" max="1281" width="13.86328125" style="21" bestFit="1" customWidth="1"/>
    <col min="1282" max="1282" width="14.86328125" style="21" bestFit="1" customWidth="1"/>
    <col min="1283" max="1283" width="12.1328125" style="21" bestFit="1" customWidth="1"/>
    <col min="1284" max="1284" width="12.3984375" style="21" bestFit="1" customWidth="1"/>
    <col min="1285" max="1286" width="13.86328125" style="21" bestFit="1" customWidth="1"/>
    <col min="1287" max="1287" width="14.86328125" style="21" bestFit="1" customWidth="1"/>
    <col min="1288" max="1526" width="9.06640625" style="21"/>
    <col min="1527" max="1527" width="15.3984375" style="21" bestFit="1" customWidth="1"/>
    <col min="1528" max="1528" width="11.1328125" style="21" bestFit="1" customWidth="1"/>
    <col min="1529" max="1529" width="14.59765625" style="21" bestFit="1" customWidth="1"/>
    <col min="1530" max="1530" width="17.3984375" style="21" bestFit="1" customWidth="1"/>
    <col min="1531" max="1531" width="17.59765625" style="21" bestFit="1" customWidth="1"/>
    <col min="1532" max="1532" width="14.73046875" style="21" bestFit="1" customWidth="1"/>
    <col min="1533" max="1533" width="14.3984375" style="21" bestFit="1" customWidth="1"/>
    <col min="1534" max="1534" width="12.1328125" style="21" bestFit="1" customWidth="1"/>
    <col min="1535" max="1535" width="12.3984375" style="21" bestFit="1" customWidth="1"/>
    <col min="1536" max="1537" width="13.86328125" style="21" bestFit="1" customWidth="1"/>
    <col min="1538" max="1538" width="14.86328125" style="21" bestFit="1" customWidth="1"/>
    <col min="1539" max="1539" width="12.1328125" style="21" bestFit="1" customWidth="1"/>
    <col min="1540" max="1540" width="12.3984375" style="21" bestFit="1" customWidth="1"/>
    <col min="1541" max="1542" width="13.86328125" style="21" bestFit="1" customWidth="1"/>
    <col min="1543" max="1543" width="14.86328125" style="21" bestFit="1" customWidth="1"/>
    <col min="1544" max="1782" width="9.06640625" style="21"/>
    <col min="1783" max="1783" width="15.3984375" style="21" bestFit="1" customWidth="1"/>
    <col min="1784" max="1784" width="11.1328125" style="21" bestFit="1" customWidth="1"/>
    <col min="1785" max="1785" width="14.59765625" style="21" bestFit="1" customWidth="1"/>
    <col min="1786" max="1786" width="17.3984375" style="21" bestFit="1" customWidth="1"/>
    <col min="1787" max="1787" width="17.59765625" style="21" bestFit="1" customWidth="1"/>
    <col min="1788" max="1788" width="14.73046875" style="21" bestFit="1" customWidth="1"/>
    <col min="1789" max="1789" width="14.3984375" style="21" bestFit="1" customWidth="1"/>
    <col min="1790" max="1790" width="12.1328125" style="21" bestFit="1" customWidth="1"/>
    <col min="1791" max="1791" width="12.3984375" style="21" bestFit="1" customWidth="1"/>
    <col min="1792" max="1793" width="13.86328125" style="21" bestFit="1" customWidth="1"/>
    <col min="1794" max="1794" width="14.86328125" style="21" bestFit="1" customWidth="1"/>
    <col min="1795" max="1795" width="12.1328125" style="21" bestFit="1" customWidth="1"/>
    <col min="1796" max="1796" width="12.3984375" style="21" bestFit="1" customWidth="1"/>
    <col min="1797" max="1798" width="13.86328125" style="21" bestFit="1" customWidth="1"/>
    <col min="1799" max="1799" width="14.86328125" style="21" bestFit="1" customWidth="1"/>
    <col min="1800" max="2038" width="9.06640625" style="21"/>
    <col min="2039" max="2039" width="15.3984375" style="21" bestFit="1" customWidth="1"/>
    <col min="2040" max="2040" width="11.1328125" style="21" bestFit="1" customWidth="1"/>
    <col min="2041" max="2041" width="14.59765625" style="21" bestFit="1" customWidth="1"/>
    <col min="2042" max="2042" width="17.3984375" style="21" bestFit="1" customWidth="1"/>
    <col min="2043" max="2043" width="17.59765625" style="21" bestFit="1" customWidth="1"/>
    <col min="2044" max="2044" width="14.73046875" style="21" bestFit="1" customWidth="1"/>
    <col min="2045" max="2045" width="14.3984375" style="21" bestFit="1" customWidth="1"/>
    <col min="2046" max="2046" width="12.1328125" style="21" bestFit="1" customWidth="1"/>
    <col min="2047" max="2047" width="12.3984375" style="21" bestFit="1" customWidth="1"/>
    <col min="2048" max="2049" width="13.86328125" style="21" bestFit="1" customWidth="1"/>
    <col min="2050" max="2050" width="14.86328125" style="21" bestFit="1" customWidth="1"/>
    <col min="2051" max="2051" width="12.1328125" style="21" bestFit="1" customWidth="1"/>
    <col min="2052" max="2052" width="12.3984375" style="21" bestFit="1" customWidth="1"/>
    <col min="2053" max="2054" width="13.86328125" style="21" bestFit="1" customWidth="1"/>
    <col min="2055" max="2055" width="14.86328125" style="21" bestFit="1" customWidth="1"/>
    <col min="2056" max="2294" width="9.06640625" style="21"/>
    <col min="2295" max="2295" width="15.3984375" style="21" bestFit="1" customWidth="1"/>
    <col min="2296" max="2296" width="11.1328125" style="21" bestFit="1" customWidth="1"/>
    <col min="2297" max="2297" width="14.59765625" style="21" bestFit="1" customWidth="1"/>
    <col min="2298" max="2298" width="17.3984375" style="21" bestFit="1" customWidth="1"/>
    <col min="2299" max="2299" width="17.59765625" style="21" bestFit="1" customWidth="1"/>
    <col min="2300" max="2300" width="14.73046875" style="21" bestFit="1" customWidth="1"/>
    <col min="2301" max="2301" width="14.3984375" style="21" bestFit="1" customWidth="1"/>
    <col min="2302" max="2302" width="12.1328125" style="21" bestFit="1" customWidth="1"/>
    <col min="2303" max="2303" width="12.3984375" style="21" bestFit="1" customWidth="1"/>
    <col min="2304" max="2305" width="13.86328125" style="21" bestFit="1" customWidth="1"/>
    <col min="2306" max="2306" width="14.86328125" style="21" bestFit="1" customWidth="1"/>
    <col min="2307" max="2307" width="12.1328125" style="21" bestFit="1" customWidth="1"/>
    <col min="2308" max="2308" width="12.3984375" style="21" bestFit="1" customWidth="1"/>
    <col min="2309" max="2310" width="13.86328125" style="21" bestFit="1" customWidth="1"/>
    <col min="2311" max="2311" width="14.86328125" style="21" bestFit="1" customWidth="1"/>
    <col min="2312" max="2550" width="9.06640625" style="21"/>
    <col min="2551" max="2551" width="15.3984375" style="21" bestFit="1" customWidth="1"/>
    <col min="2552" max="2552" width="11.1328125" style="21" bestFit="1" customWidth="1"/>
    <col min="2553" max="2553" width="14.59765625" style="21" bestFit="1" customWidth="1"/>
    <col min="2554" max="2554" width="17.3984375" style="21" bestFit="1" customWidth="1"/>
    <col min="2555" max="2555" width="17.59765625" style="21" bestFit="1" customWidth="1"/>
    <col min="2556" max="2556" width="14.73046875" style="21" bestFit="1" customWidth="1"/>
    <col min="2557" max="2557" width="14.3984375" style="21" bestFit="1" customWidth="1"/>
    <col min="2558" max="2558" width="12.1328125" style="21" bestFit="1" customWidth="1"/>
    <col min="2559" max="2559" width="12.3984375" style="21" bestFit="1" customWidth="1"/>
    <col min="2560" max="2561" width="13.86328125" style="21" bestFit="1" customWidth="1"/>
    <col min="2562" max="2562" width="14.86328125" style="21" bestFit="1" customWidth="1"/>
    <col min="2563" max="2563" width="12.1328125" style="21" bestFit="1" customWidth="1"/>
    <col min="2564" max="2564" width="12.3984375" style="21" bestFit="1" customWidth="1"/>
    <col min="2565" max="2566" width="13.86328125" style="21" bestFit="1" customWidth="1"/>
    <col min="2567" max="2567" width="14.86328125" style="21" bestFit="1" customWidth="1"/>
    <col min="2568" max="2806" width="9.06640625" style="21"/>
    <col min="2807" max="2807" width="15.3984375" style="21" bestFit="1" customWidth="1"/>
    <col min="2808" max="2808" width="11.1328125" style="21" bestFit="1" customWidth="1"/>
    <col min="2809" max="2809" width="14.59765625" style="21" bestFit="1" customWidth="1"/>
    <col min="2810" max="2810" width="17.3984375" style="21" bestFit="1" customWidth="1"/>
    <col min="2811" max="2811" width="17.59765625" style="21" bestFit="1" customWidth="1"/>
    <col min="2812" max="2812" width="14.73046875" style="21" bestFit="1" customWidth="1"/>
    <col min="2813" max="2813" width="14.3984375" style="21" bestFit="1" customWidth="1"/>
    <col min="2814" max="2814" width="12.1328125" style="21" bestFit="1" customWidth="1"/>
    <col min="2815" max="2815" width="12.3984375" style="21" bestFit="1" customWidth="1"/>
    <col min="2816" max="2817" width="13.86328125" style="21" bestFit="1" customWidth="1"/>
    <col min="2818" max="2818" width="14.86328125" style="21" bestFit="1" customWidth="1"/>
    <col min="2819" max="2819" width="12.1328125" style="21" bestFit="1" customWidth="1"/>
    <col min="2820" max="2820" width="12.3984375" style="21" bestFit="1" customWidth="1"/>
    <col min="2821" max="2822" width="13.86328125" style="21" bestFit="1" customWidth="1"/>
    <col min="2823" max="2823" width="14.86328125" style="21" bestFit="1" customWidth="1"/>
    <col min="2824" max="3062" width="9.06640625" style="21"/>
    <col min="3063" max="3063" width="15.3984375" style="21" bestFit="1" customWidth="1"/>
    <col min="3064" max="3064" width="11.1328125" style="21" bestFit="1" customWidth="1"/>
    <col min="3065" max="3065" width="14.59765625" style="21" bestFit="1" customWidth="1"/>
    <col min="3066" max="3066" width="17.3984375" style="21" bestFit="1" customWidth="1"/>
    <col min="3067" max="3067" width="17.59765625" style="21" bestFit="1" customWidth="1"/>
    <col min="3068" max="3068" width="14.73046875" style="21" bestFit="1" customWidth="1"/>
    <col min="3069" max="3069" width="14.3984375" style="21" bestFit="1" customWidth="1"/>
    <col min="3070" max="3070" width="12.1328125" style="21" bestFit="1" customWidth="1"/>
    <col min="3071" max="3071" width="12.3984375" style="21" bestFit="1" customWidth="1"/>
    <col min="3072" max="3073" width="13.86328125" style="21" bestFit="1" customWidth="1"/>
    <col min="3074" max="3074" width="14.86328125" style="21" bestFit="1" customWidth="1"/>
    <col min="3075" max="3075" width="12.1328125" style="21" bestFit="1" customWidth="1"/>
    <col min="3076" max="3076" width="12.3984375" style="21" bestFit="1" customWidth="1"/>
    <col min="3077" max="3078" width="13.86328125" style="21" bestFit="1" customWidth="1"/>
    <col min="3079" max="3079" width="14.86328125" style="21" bestFit="1" customWidth="1"/>
    <col min="3080" max="3318" width="9.06640625" style="21"/>
    <col min="3319" max="3319" width="15.3984375" style="21" bestFit="1" customWidth="1"/>
    <col min="3320" max="3320" width="11.1328125" style="21" bestFit="1" customWidth="1"/>
    <col min="3321" max="3321" width="14.59765625" style="21" bestFit="1" customWidth="1"/>
    <col min="3322" max="3322" width="17.3984375" style="21" bestFit="1" customWidth="1"/>
    <col min="3323" max="3323" width="17.59765625" style="21" bestFit="1" customWidth="1"/>
    <col min="3324" max="3324" width="14.73046875" style="21" bestFit="1" customWidth="1"/>
    <col min="3325" max="3325" width="14.3984375" style="21" bestFit="1" customWidth="1"/>
    <col min="3326" max="3326" width="12.1328125" style="21" bestFit="1" customWidth="1"/>
    <col min="3327" max="3327" width="12.3984375" style="21" bestFit="1" customWidth="1"/>
    <col min="3328" max="3329" width="13.86328125" style="21" bestFit="1" customWidth="1"/>
    <col min="3330" max="3330" width="14.86328125" style="21" bestFit="1" customWidth="1"/>
    <col min="3331" max="3331" width="12.1328125" style="21" bestFit="1" customWidth="1"/>
    <col min="3332" max="3332" width="12.3984375" style="21" bestFit="1" customWidth="1"/>
    <col min="3333" max="3334" width="13.86328125" style="21" bestFit="1" customWidth="1"/>
    <col min="3335" max="3335" width="14.86328125" style="21" bestFit="1" customWidth="1"/>
    <col min="3336" max="3574" width="9.06640625" style="21"/>
    <col min="3575" max="3575" width="15.3984375" style="21" bestFit="1" customWidth="1"/>
    <col min="3576" max="3576" width="11.1328125" style="21" bestFit="1" customWidth="1"/>
    <col min="3577" max="3577" width="14.59765625" style="21" bestFit="1" customWidth="1"/>
    <col min="3578" max="3578" width="17.3984375" style="21" bestFit="1" customWidth="1"/>
    <col min="3579" max="3579" width="17.59765625" style="21" bestFit="1" customWidth="1"/>
    <col min="3580" max="3580" width="14.73046875" style="21" bestFit="1" customWidth="1"/>
    <col min="3581" max="3581" width="14.3984375" style="21" bestFit="1" customWidth="1"/>
    <col min="3582" max="3582" width="12.1328125" style="21" bestFit="1" customWidth="1"/>
    <col min="3583" max="3583" width="12.3984375" style="21" bestFit="1" customWidth="1"/>
    <col min="3584" max="3585" width="13.86328125" style="21" bestFit="1" customWidth="1"/>
    <col min="3586" max="3586" width="14.86328125" style="21" bestFit="1" customWidth="1"/>
    <col min="3587" max="3587" width="12.1328125" style="21" bestFit="1" customWidth="1"/>
    <col min="3588" max="3588" width="12.3984375" style="21" bestFit="1" customWidth="1"/>
    <col min="3589" max="3590" width="13.86328125" style="21" bestFit="1" customWidth="1"/>
    <col min="3591" max="3591" width="14.86328125" style="21" bestFit="1" customWidth="1"/>
    <col min="3592" max="3830" width="9.06640625" style="21"/>
    <col min="3831" max="3831" width="15.3984375" style="21" bestFit="1" customWidth="1"/>
    <col min="3832" max="3832" width="11.1328125" style="21" bestFit="1" customWidth="1"/>
    <col min="3833" max="3833" width="14.59765625" style="21" bestFit="1" customWidth="1"/>
    <col min="3834" max="3834" width="17.3984375" style="21" bestFit="1" customWidth="1"/>
    <col min="3835" max="3835" width="17.59765625" style="21" bestFit="1" customWidth="1"/>
    <col min="3836" max="3836" width="14.73046875" style="21" bestFit="1" customWidth="1"/>
    <col min="3837" max="3837" width="14.3984375" style="21" bestFit="1" customWidth="1"/>
    <col min="3838" max="3838" width="12.1328125" style="21" bestFit="1" customWidth="1"/>
    <col min="3839" max="3839" width="12.3984375" style="21" bestFit="1" customWidth="1"/>
    <col min="3840" max="3841" width="13.86328125" style="21" bestFit="1" customWidth="1"/>
    <col min="3842" max="3842" width="14.86328125" style="21" bestFit="1" customWidth="1"/>
    <col min="3843" max="3843" width="12.1328125" style="21" bestFit="1" customWidth="1"/>
    <col min="3844" max="3844" width="12.3984375" style="21" bestFit="1" customWidth="1"/>
    <col min="3845" max="3846" width="13.86328125" style="21" bestFit="1" customWidth="1"/>
    <col min="3847" max="3847" width="14.86328125" style="21" bestFit="1" customWidth="1"/>
    <col min="3848" max="4086" width="9.06640625" style="21"/>
    <col min="4087" max="4087" width="15.3984375" style="21" bestFit="1" customWidth="1"/>
    <col min="4088" max="4088" width="11.1328125" style="21" bestFit="1" customWidth="1"/>
    <col min="4089" max="4089" width="14.59765625" style="21" bestFit="1" customWidth="1"/>
    <col min="4090" max="4090" width="17.3984375" style="21" bestFit="1" customWidth="1"/>
    <col min="4091" max="4091" width="17.59765625" style="21" bestFit="1" customWidth="1"/>
    <col min="4092" max="4092" width="14.73046875" style="21" bestFit="1" customWidth="1"/>
    <col min="4093" max="4093" width="14.3984375" style="21" bestFit="1" customWidth="1"/>
    <col min="4094" max="4094" width="12.1328125" style="21" bestFit="1" customWidth="1"/>
    <col min="4095" max="4095" width="12.3984375" style="21" bestFit="1" customWidth="1"/>
    <col min="4096" max="4097" width="13.86328125" style="21" bestFit="1" customWidth="1"/>
    <col min="4098" max="4098" width="14.86328125" style="21" bestFit="1" customWidth="1"/>
    <col min="4099" max="4099" width="12.1328125" style="21" bestFit="1" customWidth="1"/>
    <col min="4100" max="4100" width="12.3984375" style="21" bestFit="1" customWidth="1"/>
    <col min="4101" max="4102" width="13.86328125" style="21" bestFit="1" customWidth="1"/>
    <col min="4103" max="4103" width="14.86328125" style="21" bestFit="1" customWidth="1"/>
    <col min="4104" max="4342" width="9.06640625" style="21"/>
    <col min="4343" max="4343" width="15.3984375" style="21" bestFit="1" customWidth="1"/>
    <col min="4344" max="4344" width="11.1328125" style="21" bestFit="1" customWidth="1"/>
    <col min="4345" max="4345" width="14.59765625" style="21" bestFit="1" customWidth="1"/>
    <col min="4346" max="4346" width="17.3984375" style="21" bestFit="1" customWidth="1"/>
    <col min="4347" max="4347" width="17.59765625" style="21" bestFit="1" customWidth="1"/>
    <col min="4348" max="4348" width="14.73046875" style="21" bestFit="1" customWidth="1"/>
    <col min="4349" max="4349" width="14.3984375" style="21" bestFit="1" customWidth="1"/>
    <col min="4350" max="4350" width="12.1328125" style="21" bestFit="1" customWidth="1"/>
    <col min="4351" max="4351" width="12.3984375" style="21" bestFit="1" customWidth="1"/>
    <col min="4352" max="4353" width="13.86328125" style="21" bestFit="1" customWidth="1"/>
    <col min="4354" max="4354" width="14.86328125" style="21" bestFit="1" customWidth="1"/>
    <col min="4355" max="4355" width="12.1328125" style="21" bestFit="1" customWidth="1"/>
    <col min="4356" max="4356" width="12.3984375" style="21" bestFit="1" customWidth="1"/>
    <col min="4357" max="4358" width="13.86328125" style="21" bestFit="1" customWidth="1"/>
    <col min="4359" max="4359" width="14.86328125" style="21" bestFit="1" customWidth="1"/>
    <col min="4360" max="4598" width="9.06640625" style="21"/>
    <col min="4599" max="4599" width="15.3984375" style="21" bestFit="1" customWidth="1"/>
    <col min="4600" max="4600" width="11.1328125" style="21" bestFit="1" customWidth="1"/>
    <col min="4601" max="4601" width="14.59765625" style="21" bestFit="1" customWidth="1"/>
    <col min="4602" max="4602" width="17.3984375" style="21" bestFit="1" customWidth="1"/>
    <col min="4603" max="4603" width="17.59765625" style="21" bestFit="1" customWidth="1"/>
    <col min="4604" max="4604" width="14.73046875" style="21" bestFit="1" customWidth="1"/>
    <col min="4605" max="4605" width="14.3984375" style="21" bestFit="1" customWidth="1"/>
    <col min="4606" max="4606" width="12.1328125" style="21" bestFit="1" customWidth="1"/>
    <col min="4607" max="4607" width="12.3984375" style="21" bestFit="1" customWidth="1"/>
    <col min="4608" max="4609" width="13.86328125" style="21" bestFit="1" customWidth="1"/>
    <col min="4610" max="4610" width="14.86328125" style="21" bestFit="1" customWidth="1"/>
    <col min="4611" max="4611" width="12.1328125" style="21" bestFit="1" customWidth="1"/>
    <col min="4612" max="4612" width="12.3984375" style="21" bestFit="1" customWidth="1"/>
    <col min="4613" max="4614" width="13.86328125" style="21" bestFit="1" customWidth="1"/>
    <col min="4615" max="4615" width="14.86328125" style="21" bestFit="1" customWidth="1"/>
    <col min="4616" max="4854" width="9.06640625" style="21"/>
    <col min="4855" max="4855" width="15.3984375" style="21" bestFit="1" customWidth="1"/>
    <col min="4856" max="4856" width="11.1328125" style="21" bestFit="1" customWidth="1"/>
    <col min="4857" max="4857" width="14.59765625" style="21" bestFit="1" customWidth="1"/>
    <col min="4858" max="4858" width="17.3984375" style="21" bestFit="1" customWidth="1"/>
    <col min="4859" max="4859" width="17.59765625" style="21" bestFit="1" customWidth="1"/>
    <col min="4860" max="4860" width="14.73046875" style="21" bestFit="1" customWidth="1"/>
    <col min="4861" max="4861" width="14.3984375" style="21" bestFit="1" customWidth="1"/>
    <col min="4862" max="4862" width="12.1328125" style="21" bestFit="1" customWidth="1"/>
    <col min="4863" max="4863" width="12.3984375" style="21" bestFit="1" customWidth="1"/>
    <col min="4864" max="4865" width="13.86328125" style="21" bestFit="1" customWidth="1"/>
    <col min="4866" max="4866" width="14.86328125" style="21" bestFit="1" customWidth="1"/>
    <col min="4867" max="4867" width="12.1328125" style="21" bestFit="1" customWidth="1"/>
    <col min="4868" max="4868" width="12.3984375" style="21" bestFit="1" customWidth="1"/>
    <col min="4869" max="4870" width="13.86328125" style="21" bestFit="1" customWidth="1"/>
    <col min="4871" max="4871" width="14.86328125" style="21" bestFit="1" customWidth="1"/>
    <col min="4872" max="5110" width="9.06640625" style="21"/>
    <col min="5111" max="5111" width="15.3984375" style="21" bestFit="1" customWidth="1"/>
    <col min="5112" max="5112" width="11.1328125" style="21" bestFit="1" customWidth="1"/>
    <col min="5113" max="5113" width="14.59765625" style="21" bestFit="1" customWidth="1"/>
    <col min="5114" max="5114" width="17.3984375" style="21" bestFit="1" customWidth="1"/>
    <col min="5115" max="5115" width="17.59765625" style="21" bestFit="1" customWidth="1"/>
    <col min="5116" max="5116" width="14.73046875" style="21" bestFit="1" customWidth="1"/>
    <col min="5117" max="5117" width="14.3984375" style="21" bestFit="1" customWidth="1"/>
    <col min="5118" max="5118" width="12.1328125" style="21" bestFit="1" customWidth="1"/>
    <col min="5119" max="5119" width="12.3984375" style="21" bestFit="1" customWidth="1"/>
    <col min="5120" max="5121" width="13.86328125" style="21" bestFit="1" customWidth="1"/>
    <col min="5122" max="5122" width="14.86328125" style="21" bestFit="1" customWidth="1"/>
    <col min="5123" max="5123" width="12.1328125" style="21" bestFit="1" customWidth="1"/>
    <col min="5124" max="5124" width="12.3984375" style="21" bestFit="1" customWidth="1"/>
    <col min="5125" max="5126" width="13.86328125" style="21" bestFit="1" customWidth="1"/>
    <col min="5127" max="5127" width="14.86328125" style="21" bestFit="1" customWidth="1"/>
    <col min="5128" max="5366" width="9.06640625" style="21"/>
    <col min="5367" max="5367" width="15.3984375" style="21" bestFit="1" customWidth="1"/>
    <col min="5368" max="5368" width="11.1328125" style="21" bestFit="1" customWidth="1"/>
    <col min="5369" max="5369" width="14.59765625" style="21" bestFit="1" customWidth="1"/>
    <col min="5370" max="5370" width="17.3984375" style="21" bestFit="1" customWidth="1"/>
    <col min="5371" max="5371" width="17.59765625" style="21" bestFit="1" customWidth="1"/>
    <col min="5372" max="5372" width="14.73046875" style="21" bestFit="1" customWidth="1"/>
    <col min="5373" max="5373" width="14.3984375" style="21" bestFit="1" customWidth="1"/>
    <col min="5374" max="5374" width="12.1328125" style="21" bestFit="1" customWidth="1"/>
    <col min="5375" max="5375" width="12.3984375" style="21" bestFit="1" customWidth="1"/>
    <col min="5376" max="5377" width="13.86328125" style="21" bestFit="1" customWidth="1"/>
    <col min="5378" max="5378" width="14.86328125" style="21" bestFit="1" customWidth="1"/>
    <col min="5379" max="5379" width="12.1328125" style="21" bestFit="1" customWidth="1"/>
    <col min="5380" max="5380" width="12.3984375" style="21" bestFit="1" customWidth="1"/>
    <col min="5381" max="5382" width="13.86328125" style="21" bestFit="1" customWidth="1"/>
    <col min="5383" max="5383" width="14.86328125" style="21" bestFit="1" customWidth="1"/>
    <col min="5384" max="5622" width="9.06640625" style="21"/>
    <col min="5623" max="5623" width="15.3984375" style="21" bestFit="1" customWidth="1"/>
    <col min="5624" max="5624" width="11.1328125" style="21" bestFit="1" customWidth="1"/>
    <col min="5625" max="5625" width="14.59765625" style="21" bestFit="1" customWidth="1"/>
    <col min="5626" max="5626" width="17.3984375" style="21" bestFit="1" customWidth="1"/>
    <col min="5627" max="5627" width="17.59765625" style="21" bestFit="1" customWidth="1"/>
    <col min="5628" max="5628" width="14.73046875" style="21" bestFit="1" customWidth="1"/>
    <col min="5629" max="5629" width="14.3984375" style="21" bestFit="1" customWidth="1"/>
    <col min="5630" max="5630" width="12.1328125" style="21" bestFit="1" customWidth="1"/>
    <col min="5631" max="5631" width="12.3984375" style="21" bestFit="1" customWidth="1"/>
    <col min="5632" max="5633" width="13.86328125" style="21" bestFit="1" customWidth="1"/>
    <col min="5634" max="5634" width="14.86328125" style="21" bestFit="1" customWidth="1"/>
    <col min="5635" max="5635" width="12.1328125" style="21" bestFit="1" customWidth="1"/>
    <col min="5636" max="5636" width="12.3984375" style="21" bestFit="1" customWidth="1"/>
    <col min="5637" max="5638" width="13.86328125" style="21" bestFit="1" customWidth="1"/>
    <col min="5639" max="5639" width="14.86328125" style="21" bestFit="1" customWidth="1"/>
    <col min="5640" max="5878" width="9.06640625" style="21"/>
    <col min="5879" max="5879" width="15.3984375" style="21" bestFit="1" customWidth="1"/>
    <col min="5880" max="5880" width="11.1328125" style="21" bestFit="1" customWidth="1"/>
    <col min="5881" max="5881" width="14.59765625" style="21" bestFit="1" customWidth="1"/>
    <col min="5882" max="5882" width="17.3984375" style="21" bestFit="1" customWidth="1"/>
    <col min="5883" max="5883" width="17.59765625" style="21" bestFit="1" customWidth="1"/>
    <col min="5884" max="5884" width="14.73046875" style="21" bestFit="1" customWidth="1"/>
    <col min="5885" max="5885" width="14.3984375" style="21" bestFit="1" customWidth="1"/>
    <col min="5886" max="5886" width="12.1328125" style="21" bestFit="1" customWidth="1"/>
    <col min="5887" max="5887" width="12.3984375" style="21" bestFit="1" customWidth="1"/>
    <col min="5888" max="5889" width="13.86328125" style="21" bestFit="1" customWidth="1"/>
    <col min="5890" max="5890" width="14.86328125" style="21" bestFit="1" customWidth="1"/>
    <col min="5891" max="5891" width="12.1328125" style="21" bestFit="1" customWidth="1"/>
    <col min="5892" max="5892" width="12.3984375" style="21" bestFit="1" customWidth="1"/>
    <col min="5893" max="5894" width="13.86328125" style="21" bestFit="1" customWidth="1"/>
    <col min="5895" max="5895" width="14.86328125" style="21" bestFit="1" customWidth="1"/>
    <col min="5896" max="6134" width="9.06640625" style="21"/>
    <col min="6135" max="6135" width="15.3984375" style="21" bestFit="1" customWidth="1"/>
    <col min="6136" max="6136" width="11.1328125" style="21" bestFit="1" customWidth="1"/>
    <col min="6137" max="6137" width="14.59765625" style="21" bestFit="1" customWidth="1"/>
    <col min="6138" max="6138" width="17.3984375" style="21" bestFit="1" customWidth="1"/>
    <col min="6139" max="6139" width="17.59765625" style="21" bestFit="1" customWidth="1"/>
    <col min="6140" max="6140" width="14.73046875" style="21" bestFit="1" customWidth="1"/>
    <col min="6141" max="6141" width="14.3984375" style="21" bestFit="1" customWidth="1"/>
    <col min="6142" max="6142" width="12.1328125" style="21" bestFit="1" customWidth="1"/>
    <col min="6143" max="6143" width="12.3984375" style="21" bestFit="1" customWidth="1"/>
    <col min="6144" max="6145" width="13.86328125" style="21" bestFit="1" customWidth="1"/>
    <col min="6146" max="6146" width="14.86328125" style="21" bestFit="1" customWidth="1"/>
    <col min="6147" max="6147" width="12.1328125" style="21" bestFit="1" customWidth="1"/>
    <col min="6148" max="6148" width="12.3984375" style="21" bestFit="1" customWidth="1"/>
    <col min="6149" max="6150" width="13.86328125" style="21" bestFit="1" customWidth="1"/>
    <col min="6151" max="6151" width="14.86328125" style="21" bestFit="1" customWidth="1"/>
    <col min="6152" max="6390" width="9.06640625" style="21"/>
    <col min="6391" max="6391" width="15.3984375" style="21" bestFit="1" customWidth="1"/>
    <col min="6392" max="6392" width="11.1328125" style="21" bestFit="1" customWidth="1"/>
    <col min="6393" max="6393" width="14.59765625" style="21" bestFit="1" customWidth="1"/>
    <col min="6394" max="6394" width="17.3984375" style="21" bestFit="1" customWidth="1"/>
    <col min="6395" max="6395" width="17.59765625" style="21" bestFit="1" customWidth="1"/>
    <col min="6396" max="6396" width="14.73046875" style="21" bestFit="1" customWidth="1"/>
    <col min="6397" max="6397" width="14.3984375" style="21" bestFit="1" customWidth="1"/>
    <col min="6398" max="6398" width="12.1328125" style="21" bestFit="1" customWidth="1"/>
    <col min="6399" max="6399" width="12.3984375" style="21" bestFit="1" customWidth="1"/>
    <col min="6400" max="6401" width="13.86328125" style="21" bestFit="1" customWidth="1"/>
    <col min="6402" max="6402" width="14.86328125" style="21" bestFit="1" customWidth="1"/>
    <col min="6403" max="6403" width="12.1328125" style="21" bestFit="1" customWidth="1"/>
    <col min="6404" max="6404" width="12.3984375" style="21" bestFit="1" customWidth="1"/>
    <col min="6405" max="6406" width="13.86328125" style="21" bestFit="1" customWidth="1"/>
    <col min="6407" max="6407" width="14.86328125" style="21" bestFit="1" customWidth="1"/>
    <col min="6408" max="6646" width="9.06640625" style="21"/>
    <col min="6647" max="6647" width="15.3984375" style="21" bestFit="1" customWidth="1"/>
    <col min="6648" max="6648" width="11.1328125" style="21" bestFit="1" customWidth="1"/>
    <col min="6649" max="6649" width="14.59765625" style="21" bestFit="1" customWidth="1"/>
    <col min="6650" max="6650" width="17.3984375" style="21" bestFit="1" customWidth="1"/>
    <col min="6651" max="6651" width="17.59765625" style="21" bestFit="1" customWidth="1"/>
    <col min="6652" max="6652" width="14.73046875" style="21" bestFit="1" customWidth="1"/>
    <col min="6653" max="6653" width="14.3984375" style="21" bestFit="1" customWidth="1"/>
    <col min="6654" max="6654" width="12.1328125" style="21" bestFit="1" customWidth="1"/>
    <col min="6655" max="6655" width="12.3984375" style="21" bestFit="1" customWidth="1"/>
    <col min="6656" max="6657" width="13.86328125" style="21" bestFit="1" customWidth="1"/>
    <col min="6658" max="6658" width="14.86328125" style="21" bestFit="1" customWidth="1"/>
    <col min="6659" max="6659" width="12.1328125" style="21" bestFit="1" customWidth="1"/>
    <col min="6660" max="6660" width="12.3984375" style="21" bestFit="1" customWidth="1"/>
    <col min="6661" max="6662" width="13.86328125" style="21" bestFit="1" customWidth="1"/>
    <col min="6663" max="6663" width="14.86328125" style="21" bestFit="1" customWidth="1"/>
    <col min="6664" max="6902" width="9.06640625" style="21"/>
    <col min="6903" max="6903" width="15.3984375" style="21" bestFit="1" customWidth="1"/>
    <col min="6904" max="6904" width="11.1328125" style="21" bestFit="1" customWidth="1"/>
    <col min="6905" max="6905" width="14.59765625" style="21" bestFit="1" customWidth="1"/>
    <col min="6906" max="6906" width="17.3984375" style="21" bestFit="1" customWidth="1"/>
    <col min="6907" max="6907" width="17.59765625" style="21" bestFit="1" customWidth="1"/>
    <col min="6908" max="6908" width="14.73046875" style="21" bestFit="1" customWidth="1"/>
    <col min="6909" max="6909" width="14.3984375" style="21" bestFit="1" customWidth="1"/>
    <col min="6910" max="6910" width="12.1328125" style="21" bestFit="1" customWidth="1"/>
    <col min="6911" max="6911" width="12.3984375" style="21" bestFit="1" customWidth="1"/>
    <col min="6912" max="6913" width="13.86328125" style="21" bestFit="1" customWidth="1"/>
    <col min="6914" max="6914" width="14.86328125" style="21" bestFit="1" customWidth="1"/>
    <col min="6915" max="6915" width="12.1328125" style="21" bestFit="1" customWidth="1"/>
    <col min="6916" max="6916" width="12.3984375" style="21" bestFit="1" customWidth="1"/>
    <col min="6917" max="6918" width="13.86328125" style="21" bestFit="1" customWidth="1"/>
    <col min="6919" max="6919" width="14.86328125" style="21" bestFit="1" customWidth="1"/>
    <col min="6920" max="7158" width="9.06640625" style="21"/>
    <col min="7159" max="7159" width="15.3984375" style="21" bestFit="1" customWidth="1"/>
    <col min="7160" max="7160" width="11.1328125" style="21" bestFit="1" customWidth="1"/>
    <col min="7161" max="7161" width="14.59765625" style="21" bestFit="1" customWidth="1"/>
    <col min="7162" max="7162" width="17.3984375" style="21" bestFit="1" customWidth="1"/>
    <col min="7163" max="7163" width="17.59765625" style="21" bestFit="1" customWidth="1"/>
    <col min="7164" max="7164" width="14.73046875" style="21" bestFit="1" customWidth="1"/>
    <col min="7165" max="7165" width="14.3984375" style="21" bestFit="1" customWidth="1"/>
    <col min="7166" max="7166" width="12.1328125" style="21" bestFit="1" customWidth="1"/>
    <col min="7167" max="7167" width="12.3984375" style="21" bestFit="1" customWidth="1"/>
    <col min="7168" max="7169" width="13.86328125" style="21" bestFit="1" customWidth="1"/>
    <col min="7170" max="7170" width="14.86328125" style="21" bestFit="1" customWidth="1"/>
    <col min="7171" max="7171" width="12.1328125" style="21" bestFit="1" customWidth="1"/>
    <col min="7172" max="7172" width="12.3984375" style="21" bestFit="1" customWidth="1"/>
    <col min="7173" max="7174" width="13.86328125" style="21" bestFit="1" customWidth="1"/>
    <col min="7175" max="7175" width="14.86328125" style="21" bestFit="1" customWidth="1"/>
    <col min="7176" max="7414" width="9.06640625" style="21"/>
    <col min="7415" max="7415" width="15.3984375" style="21" bestFit="1" customWidth="1"/>
    <col min="7416" max="7416" width="11.1328125" style="21" bestFit="1" customWidth="1"/>
    <col min="7417" max="7417" width="14.59765625" style="21" bestFit="1" customWidth="1"/>
    <col min="7418" max="7418" width="17.3984375" style="21" bestFit="1" customWidth="1"/>
    <col min="7419" max="7419" width="17.59765625" style="21" bestFit="1" customWidth="1"/>
    <col min="7420" max="7420" width="14.73046875" style="21" bestFit="1" customWidth="1"/>
    <col min="7421" max="7421" width="14.3984375" style="21" bestFit="1" customWidth="1"/>
    <col min="7422" max="7422" width="12.1328125" style="21" bestFit="1" customWidth="1"/>
    <col min="7423" max="7423" width="12.3984375" style="21" bestFit="1" customWidth="1"/>
    <col min="7424" max="7425" width="13.86328125" style="21" bestFit="1" customWidth="1"/>
    <col min="7426" max="7426" width="14.86328125" style="21" bestFit="1" customWidth="1"/>
    <col min="7427" max="7427" width="12.1328125" style="21" bestFit="1" customWidth="1"/>
    <col min="7428" max="7428" width="12.3984375" style="21" bestFit="1" customWidth="1"/>
    <col min="7429" max="7430" width="13.86328125" style="21" bestFit="1" customWidth="1"/>
    <col min="7431" max="7431" width="14.86328125" style="21" bestFit="1" customWidth="1"/>
    <col min="7432" max="7670" width="9.06640625" style="21"/>
    <col min="7671" max="7671" width="15.3984375" style="21" bestFit="1" customWidth="1"/>
    <col min="7672" max="7672" width="11.1328125" style="21" bestFit="1" customWidth="1"/>
    <col min="7673" max="7673" width="14.59765625" style="21" bestFit="1" customWidth="1"/>
    <col min="7674" max="7674" width="17.3984375" style="21" bestFit="1" customWidth="1"/>
    <col min="7675" max="7675" width="17.59765625" style="21" bestFit="1" customWidth="1"/>
    <col min="7676" max="7676" width="14.73046875" style="21" bestFit="1" customWidth="1"/>
    <col min="7677" max="7677" width="14.3984375" style="21" bestFit="1" customWidth="1"/>
    <col min="7678" max="7678" width="12.1328125" style="21" bestFit="1" customWidth="1"/>
    <col min="7679" max="7679" width="12.3984375" style="21" bestFit="1" customWidth="1"/>
    <col min="7680" max="7681" width="13.86328125" style="21" bestFit="1" customWidth="1"/>
    <col min="7682" max="7682" width="14.86328125" style="21" bestFit="1" customWidth="1"/>
    <col min="7683" max="7683" width="12.1328125" style="21" bestFit="1" customWidth="1"/>
    <col min="7684" max="7684" width="12.3984375" style="21" bestFit="1" customWidth="1"/>
    <col min="7685" max="7686" width="13.86328125" style="21" bestFit="1" customWidth="1"/>
    <col min="7687" max="7687" width="14.86328125" style="21" bestFit="1" customWidth="1"/>
    <col min="7688" max="7926" width="9.06640625" style="21"/>
    <col min="7927" max="7927" width="15.3984375" style="21" bestFit="1" customWidth="1"/>
    <col min="7928" max="7928" width="11.1328125" style="21" bestFit="1" customWidth="1"/>
    <col min="7929" max="7929" width="14.59765625" style="21" bestFit="1" customWidth="1"/>
    <col min="7930" max="7930" width="17.3984375" style="21" bestFit="1" customWidth="1"/>
    <col min="7931" max="7931" width="17.59765625" style="21" bestFit="1" customWidth="1"/>
    <col min="7932" max="7932" width="14.73046875" style="21" bestFit="1" customWidth="1"/>
    <col min="7933" max="7933" width="14.3984375" style="21" bestFit="1" customWidth="1"/>
    <col min="7934" max="7934" width="12.1328125" style="21" bestFit="1" customWidth="1"/>
    <col min="7935" max="7935" width="12.3984375" style="21" bestFit="1" customWidth="1"/>
    <col min="7936" max="7937" width="13.86328125" style="21" bestFit="1" customWidth="1"/>
    <col min="7938" max="7938" width="14.86328125" style="21" bestFit="1" customWidth="1"/>
    <col min="7939" max="7939" width="12.1328125" style="21" bestFit="1" customWidth="1"/>
    <col min="7940" max="7940" width="12.3984375" style="21" bestFit="1" customWidth="1"/>
    <col min="7941" max="7942" width="13.86328125" style="21" bestFit="1" customWidth="1"/>
    <col min="7943" max="7943" width="14.86328125" style="21" bestFit="1" customWidth="1"/>
    <col min="7944" max="8182" width="9.06640625" style="21"/>
    <col min="8183" max="8183" width="15.3984375" style="21" bestFit="1" customWidth="1"/>
    <col min="8184" max="8184" width="11.1328125" style="21" bestFit="1" customWidth="1"/>
    <col min="8185" max="8185" width="14.59765625" style="21" bestFit="1" customWidth="1"/>
    <col min="8186" max="8186" width="17.3984375" style="21" bestFit="1" customWidth="1"/>
    <col min="8187" max="8187" width="17.59765625" style="21" bestFit="1" customWidth="1"/>
    <col min="8188" max="8188" width="14.73046875" style="21" bestFit="1" customWidth="1"/>
    <col min="8189" max="8189" width="14.3984375" style="21" bestFit="1" customWidth="1"/>
    <col min="8190" max="8190" width="12.1328125" style="21" bestFit="1" customWidth="1"/>
    <col min="8191" max="8191" width="12.3984375" style="21" bestFit="1" customWidth="1"/>
    <col min="8192" max="8193" width="13.86328125" style="21" bestFit="1" customWidth="1"/>
    <col min="8194" max="8194" width="14.86328125" style="21" bestFit="1" customWidth="1"/>
    <col min="8195" max="8195" width="12.1328125" style="21" bestFit="1" customWidth="1"/>
    <col min="8196" max="8196" width="12.3984375" style="21" bestFit="1" customWidth="1"/>
    <col min="8197" max="8198" width="13.86328125" style="21" bestFit="1" customWidth="1"/>
    <col min="8199" max="8199" width="14.86328125" style="21" bestFit="1" customWidth="1"/>
    <col min="8200" max="8438" width="9.06640625" style="21"/>
    <col min="8439" max="8439" width="15.3984375" style="21" bestFit="1" customWidth="1"/>
    <col min="8440" max="8440" width="11.1328125" style="21" bestFit="1" customWidth="1"/>
    <col min="8441" max="8441" width="14.59765625" style="21" bestFit="1" customWidth="1"/>
    <col min="8442" max="8442" width="17.3984375" style="21" bestFit="1" customWidth="1"/>
    <col min="8443" max="8443" width="17.59765625" style="21" bestFit="1" customWidth="1"/>
    <col min="8444" max="8444" width="14.73046875" style="21" bestFit="1" customWidth="1"/>
    <col min="8445" max="8445" width="14.3984375" style="21" bestFit="1" customWidth="1"/>
    <col min="8446" max="8446" width="12.1328125" style="21" bestFit="1" customWidth="1"/>
    <col min="8447" max="8447" width="12.3984375" style="21" bestFit="1" customWidth="1"/>
    <col min="8448" max="8449" width="13.86328125" style="21" bestFit="1" customWidth="1"/>
    <col min="8450" max="8450" width="14.86328125" style="21" bestFit="1" customWidth="1"/>
    <col min="8451" max="8451" width="12.1328125" style="21" bestFit="1" customWidth="1"/>
    <col min="8452" max="8452" width="12.3984375" style="21" bestFit="1" customWidth="1"/>
    <col min="8453" max="8454" width="13.86328125" style="21" bestFit="1" customWidth="1"/>
    <col min="8455" max="8455" width="14.86328125" style="21" bestFit="1" customWidth="1"/>
    <col min="8456" max="8694" width="9.06640625" style="21"/>
    <col min="8695" max="8695" width="15.3984375" style="21" bestFit="1" customWidth="1"/>
    <col min="8696" max="8696" width="11.1328125" style="21" bestFit="1" customWidth="1"/>
    <col min="8697" max="8697" width="14.59765625" style="21" bestFit="1" customWidth="1"/>
    <col min="8698" max="8698" width="17.3984375" style="21" bestFit="1" customWidth="1"/>
    <col min="8699" max="8699" width="17.59765625" style="21" bestFit="1" customWidth="1"/>
    <col min="8700" max="8700" width="14.73046875" style="21" bestFit="1" customWidth="1"/>
    <col min="8701" max="8701" width="14.3984375" style="21" bestFit="1" customWidth="1"/>
    <col min="8702" max="8702" width="12.1328125" style="21" bestFit="1" customWidth="1"/>
    <col min="8703" max="8703" width="12.3984375" style="21" bestFit="1" customWidth="1"/>
    <col min="8704" max="8705" width="13.86328125" style="21" bestFit="1" customWidth="1"/>
    <col min="8706" max="8706" width="14.86328125" style="21" bestFit="1" customWidth="1"/>
    <col min="8707" max="8707" width="12.1328125" style="21" bestFit="1" customWidth="1"/>
    <col min="8708" max="8708" width="12.3984375" style="21" bestFit="1" customWidth="1"/>
    <col min="8709" max="8710" width="13.86328125" style="21" bestFit="1" customWidth="1"/>
    <col min="8711" max="8711" width="14.86328125" style="21" bestFit="1" customWidth="1"/>
    <col min="8712" max="8950" width="9.06640625" style="21"/>
    <col min="8951" max="8951" width="15.3984375" style="21" bestFit="1" customWidth="1"/>
    <col min="8952" max="8952" width="11.1328125" style="21" bestFit="1" customWidth="1"/>
    <col min="8953" max="8953" width="14.59765625" style="21" bestFit="1" customWidth="1"/>
    <col min="8954" max="8954" width="17.3984375" style="21" bestFit="1" customWidth="1"/>
    <col min="8955" max="8955" width="17.59765625" style="21" bestFit="1" customWidth="1"/>
    <col min="8956" max="8956" width="14.73046875" style="21" bestFit="1" customWidth="1"/>
    <col min="8957" max="8957" width="14.3984375" style="21" bestFit="1" customWidth="1"/>
    <col min="8958" max="8958" width="12.1328125" style="21" bestFit="1" customWidth="1"/>
    <col min="8959" max="8959" width="12.3984375" style="21" bestFit="1" customWidth="1"/>
    <col min="8960" max="8961" width="13.86328125" style="21" bestFit="1" customWidth="1"/>
    <col min="8962" max="8962" width="14.86328125" style="21" bestFit="1" customWidth="1"/>
    <col min="8963" max="8963" width="12.1328125" style="21" bestFit="1" customWidth="1"/>
    <col min="8964" max="8964" width="12.3984375" style="21" bestFit="1" customWidth="1"/>
    <col min="8965" max="8966" width="13.86328125" style="21" bestFit="1" customWidth="1"/>
    <col min="8967" max="8967" width="14.86328125" style="21" bestFit="1" customWidth="1"/>
    <col min="8968" max="9206" width="9.06640625" style="21"/>
    <col min="9207" max="9207" width="15.3984375" style="21" bestFit="1" customWidth="1"/>
    <col min="9208" max="9208" width="11.1328125" style="21" bestFit="1" customWidth="1"/>
    <col min="9209" max="9209" width="14.59765625" style="21" bestFit="1" customWidth="1"/>
    <col min="9210" max="9210" width="17.3984375" style="21" bestFit="1" customWidth="1"/>
    <col min="9211" max="9211" width="17.59765625" style="21" bestFit="1" customWidth="1"/>
    <col min="9212" max="9212" width="14.73046875" style="21" bestFit="1" customWidth="1"/>
    <col min="9213" max="9213" width="14.3984375" style="21" bestFit="1" customWidth="1"/>
    <col min="9214" max="9214" width="12.1328125" style="21" bestFit="1" customWidth="1"/>
    <col min="9215" max="9215" width="12.3984375" style="21" bestFit="1" customWidth="1"/>
    <col min="9216" max="9217" width="13.86328125" style="21" bestFit="1" customWidth="1"/>
    <col min="9218" max="9218" width="14.86328125" style="21" bestFit="1" customWidth="1"/>
    <col min="9219" max="9219" width="12.1328125" style="21" bestFit="1" customWidth="1"/>
    <col min="9220" max="9220" width="12.3984375" style="21" bestFit="1" customWidth="1"/>
    <col min="9221" max="9222" width="13.86328125" style="21" bestFit="1" customWidth="1"/>
    <col min="9223" max="9223" width="14.86328125" style="21" bestFit="1" customWidth="1"/>
    <col min="9224" max="9462" width="9.06640625" style="21"/>
    <col min="9463" max="9463" width="15.3984375" style="21" bestFit="1" customWidth="1"/>
    <col min="9464" max="9464" width="11.1328125" style="21" bestFit="1" customWidth="1"/>
    <col min="9465" max="9465" width="14.59765625" style="21" bestFit="1" customWidth="1"/>
    <col min="9466" max="9466" width="17.3984375" style="21" bestFit="1" customWidth="1"/>
    <col min="9467" max="9467" width="17.59765625" style="21" bestFit="1" customWidth="1"/>
    <col min="9468" max="9468" width="14.73046875" style="21" bestFit="1" customWidth="1"/>
    <col min="9469" max="9469" width="14.3984375" style="21" bestFit="1" customWidth="1"/>
    <col min="9470" max="9470" width="12.1328125" style="21" bestFit="1" customWidth="1"/>
    <col min="9471" max="9471" width="12.3984375" style="21" bestFit="1" customWidth="1"/>
    <col min="9472" max="9473" width="13.86328125" style="21" bestFit="1" customWidth="1"/>
    <col min="9474" max="9474" width="14.86328125" style="21" bestFit="1" customWidth="1"/>
    <col min="9475" max="9475" width="12.1328125" style="21" bestFit="1" customWidth="1"/>
    <col min="9476" max="9476" width="12.3984375" style="21" bestFit="1" customWidth="1"/>
    <col min="9477" max="9478" width="13.86328125" style="21" bestFit="1" customWidth="1"/>
    <col min="9479" max="9479" width="14.86328125" style="21" bestFit="1" customWidth="1"/>
    <col min="9480" max="9718" width="9.06640625" style="21"/>
    <col min="9719" max="9719" width="15.3984375" style="21" bestFit="1" customWidth="1"/>
    <col min="9720" max="9720" width="11.1328125" style="21" bestFit="1" customWidth="1"/>
    <col min="9721" max="9721" width="14.59765625" style="21" bestFit="1" customWidth="1"/>
    <col min="9722" max="9722" width="17.3984375" style="21" bestFit="1" customWidth="1"/>
    <col min="9723" max="9723" width="17.59765625" style="21" bestFit="1" customWidth="1"/>
    <col min="9724" max="9724" width="14.73046875" style="21" bestFit="1" customWidth="1"/>
    <col min="9725" max="9725" width="14.3984375" style="21" bestFit="1" customWidth="1"/>
    <col min="9726" max="9726" width="12.1328125" style="21" bestFit="1" customWidth="1"/>
    <col min="9727" max="9727" width="12.3984375" style="21" bestFit="1" customWidth="1"/>
    <col min="9728" max="9729" width="13.86328125" style="21" bestFit="1" customWidth="1"/>
    <col min="9730" max="9730" width="14.86328125" style="21" bestFit="1" customWidth="1"/>
    <col min="9731" max="9731" width="12.1328125" style="21" bestFit="1" customWidth="1"/>
    <col min="9732" max="9732" width="12.3984375" style="21" bestFit="1" customWidth="1"/>
    <col min="9733" max="9734" width="13.86328125" style="21" bestFit="1" customWidth="1"/>
    <col min="9735" max="9735" width="14.86328125" style="21" bestFit="1" customWidth="1"/>
    <col min="9736" max="9974" width="9.06640625" style="21"/>
    <col min="9975" max="9975" width="15.3984375" style="21" bestFit="1" customWidth="1"/>
    <col min="9976" max="9976" width="11.1328125" style="21" bestFit="1" customWidth="1"/>
    <col min="9977" max="9977" width="14.59765625" style="21" bestFit="1" customWidth="1"/>
    <col min="9978" max="9978" width="17.3984375" style="21" bestFit="1" customWidth="1"/>
    <col min="9979" max="9979" width="17.59765625" style="21" bestFit="1" customWidth="1"/>
    <col min="9980" max="9980" width="14.73046875" style="21" bestFit="1" customWidth="1"/>
    <col min="9981" max="9981" width="14.3984375" style="21" bestFit="1" customWidth="1"/>
    <col min="9982" max="9982" width="12.1328125" style="21" bestFit="1" customWidth="1"/>
    <col min="9983" max="9983" width="12.3984375" style="21" bestFit="1" customWidth="1"/>
    <col min="9984" max="9985" width="13.86328125" style="21" bestFit="1" customWidth="1"/>
    <col min="9986" max="9986" width="14.86328125" style="21" bestFit="1" customWidth="1"/>
    <col min="9987" max="9987" width="12.1328125" style="21" bestFit="1" customWidth="1"/>
    <col min="9988" max="9988" width="12.3984375" style="21" bestFit="1" customWidth="1"/>
    <col min="9989" max="9990" width="13.86328125" style="21" bestFit="1" customWidth="1"/>
    <col min="9991" max="9991" width="14.86328125" style="21" bestFit="1" customWidth="1"/>
    <col min="9992" max="10230" width="9.06640625" style="21"/>
    <col min="10231" max="10231" width="15.3984375" style="21" bestFit="1" customWidth="1"/>
    <col min="10232" max="10232" width="11.1328125" style="21" bestFit="1" customWidth="1"/>
    <col min="10233" max="10233" width="14.59765625" style="21" bestFit="1" customWidth="1"/>
    <col min="10234" max="10234" width="17.3984375" style="21" bestFit="1" customWidth="1"/>
    <col min="10235" max="10235" width="17.59765625" style="21" bestFit="1" customWidth="1"/>
    <col min="10236" max="10236" width="14.73046875" style="21" bestFit="1" customWidth="1"/>
    <col min="10237" max="10237" width="14.3984375" style="21" bestFit="1" customWidth="1"/>
    <col min="10238" max="10238" width="12.1328125" style="21" bestFit="1" customWidth="1"/>
    <col min="10239" max="10239" width="12.3984375" style="21" bestFit="1" customWidth="1"/>
    <col min="10240" max="10241" width="13.86328125" style="21" bestFit="1" customWidth="1"/>
    <col min="10242" max="10242" width="14.86328125" style="21" bestFit="1" customWidth="1"/>
    <col min="10243" max="10243" width="12.1328125" style="21" bestFit="1" customWidth="1"/>
    <col min="10244" max="10244" width="12.3984375" style="21" bestFit="1" customWidth="1"/>
    <col min="10245" max="10246" width="13.86328125" style="21" bestFit="1" customWidth="1"/>
    <col min="10247" max="10247" width="14.86328125" style="21" bestFit="1" customWidth="1"/>
    <col min="10248" max="10486" width="9.06640625" style="21"/>
    <col min="10487" max="10487" width="15.3984375" style="21" bestFit="1" customWidth="1"/>
    <col min="10488" max="10488" width="11.1328125" style="21" bestFit="1" customWidth="1"/>
    <col min="10489" max="10489" width="14.59765625" style="21" bestFit="1" customWidth="1"/>
    <col min="10490" max="10490" width="17.3984375" style="21" bestFit="1" customWidth="1"/>
    <col min="10491" max="10491" width="17.59765625" style="21" bestFit="1" customWidth="1"/>
    <col min="10492" max="10492" width="14.73046875" style="21" bestFit="1" customWidth="1"/>
    <col min="10493" max="10493" width="14.3984375" style="21" bestFit="1" customWidth="1"/>
    <col min="10494" max="10494" width="12.1328125" style="21" bestFit="1" customWidth="1"/>
    <col min="10495" max="10495" width="12.3984375" style="21" bestFit="1" customWidth="1"/>
    <col min="10496" max="10497" width="13.86328125" style="21" bestFit="1" customWidth="1"/>
    <col min="10498" max="10498" width="14.86328125" style="21" bestFit="1" customWidth="1"/>
    <col min="10499" max="10499" width="12.1328125" style="21" bestFit="1" customWidth="1"/>
    <col min="10500" max="10500" width="12.3984375" style="21" bestFit="1" customWidth="1"/>
    <col min="10501" max="10502" width="13.86328125" style="21" bestFit="1" customWidth="1"/>
    <col min="10503" max="10503" width="14.86328125" style="21" bestFit="1" customWidth="1"/>
    <col min="10504" max="10742" width="9.06640625" style="21"/>
    <col min="10743" max="10743" width="15.3984375" style="21" bestFit="1" customWidth="1"/>
    <col min="10744" max="10744" width="11.1328125" style="21" bestFit="1" customWidth="1"/>
    <col min="10745" max="10745" width="14.59765625" style="21" bestFit="1" customWidth="1"/>
    <col min="10746" max="10746" width="17.3984375" style="21" bestFit="1" customWidth="1"/>
    <col min="10747" max="10747" width="17.59765625" style="21" bestFit="1" customWidth="1"/>
    <col min="10748" max="10748" width="14.73046875" style="21" bestFit="1" customWidth="1"/>
    <col min="10749" max="10749" width="14.3984375" style="21" bestFit="1" customWidth="1"/>
    <col min="10750" max="10750" width="12.1328125" style="21" bestFit="1" customWidth="1"/>
    <col min="10751" max="10751" width="12.3984375" style="21" bestFit="1" customWidth="1"/>
    <col min="10752" max="10753" width="13.86328125" style="21" bestFit="1" customWidth="1"/>
    <col min="10754" max="10754" width="14.86328125" style="21" bestFit="1" customWidth="1"/>
    <col min="10755" max="10755" width="12.1328125" style="21" bestFit="1" customWidth="1"/>
    <col min="10756" max="10756" width="12.3984375" style="21" bestFit="1" customWidth="1"/>
    <col min="10757" max="10758" width="13.86328125" style="21" bestFit="1" customWidth="1"/>
    <col min="10759" max="10759" width="14.86328125" style="21" bestFit="1" customWidth="1"/>
    <col min="10760" max="10998" width="9.06640625" style="21"/>
    <col min="10999" max="10999" width="15.3984375" style="21" bestFit="1" customWidth="1"/>
    <col min="11000" max="11000" width="11.1328125" style="21" bestFit="1" customWidth="1"/>
    <col min="11001" max="11001" width="14.59765625" style="21" bestFit="1" customWidth="1"/>
    <col min="11002" max="11002" width="17.3984375" style="21" bestFit="1" customWidth="1"/>
    <col min="11003" max="11003" width="17.59765625" style="21" bestFit="1" customWidth="1"/>
    <col min="11004" max="11004" width="14.73046875" style="21" bestFit="1" customWidth="1"/>
    <col min="11005" max="11005" width="14.3984375" style="21" bestFit="1" customWidth="1"/>
    <col min="11006" max="11006" width="12.1328125" style="21" bestFit="1" customWidth="1"/>
    <col min="11007" max="11007" width="12.3984375" style="21" bestFit="1" customWidth="1"/>
    <col min="11008" max="11009" width="13.86328125" style="21" bestFit="1" customWidth="1"/>
    <col min="11010" max="11010" width="14.86328125" style="21" bestFit="1" customWidth="1"/>
    <col min="11011" max="11011" width="12.1328125" style="21" bestFit="1" customWidth="1"/>
    <col min="11012" max="11012" width="12.3984375" style="21" bestFit="1" customWidth="1"/>
    <col min="11013" max="11014" width="13.86328125" style="21" bestFit="1" customWidth="1"/>
    <col min="11015" max="11015" width="14.86328125" style="21" bestFit="1" customWidth="1"/>
    <col min="11016" max="11254" width="9.06640625" style="21"/>
    <col min="11255" max="11255" width="15.3984375" style="21" bestFit="1" customWidth="1"/>
    <col min="11256" max="11256" width="11.1328125" style="21" bestFit="1" customWidth="1"/>
    <col min="11257" max="11257" width="14.59765625" style="21" bestFit="1" customWidth="1"/>
    <col min="11258" max="11258" width="17.3984375" style="21" bestFit="1" customWidth="1"/>
    <col min="11259" max="11259" width="17.59765625" style="21" bestFit="1" customWidth="1"/>
    <col min="11260" max="11260" width="14.73046875" style="21" bestFit="1" customWidth="1"/>
    <col min="11261" max="11261" width="14.3984375" style="21" bestFit="1" customWidth="1"/>
    <col min="11262" max="11262" width="12.1328125" style="21" bestFit="1" customWidth="1"/>
    <col min="11263" max="11263" width="12.3984375" style="21" bestFit="1" customWidth="1"/>
    <col min="11264" max="11265" width="13.86328125" style="21" bestFit="1" customWidth="1"/>
    <col min="11266" max="11266" width="14.86328125" style="21" bestFit="1" customWidth="1"/>
    <col min="11267" max="11267" width="12.1328125" style="21" bestFit="1" customWidth="1"/>
    <col min="11268" max="11268" width="12.3984375" style="21" bestFit="1" customWidth="1"/>
    <col min="11269" max="11270" width="13.86328125" style="21" bestFit="1" customWidth="1"/>
    <col min="11271" max="11271" width="14.86328125" style="21" bestFit="1" customWidth="1"/>
    <col min="11272" max="11510" width="9.06640625" style="21"/>
    <col min="11511" max="11511" width="15.3984375" style="21" bestFit="1" customWidth="1"/>
    <col min="11512" max="11512" width="11.1328125" style="21" bestFit="1" customWidth="1"/>
    <col min="11513" max="11513" width="14.59765625" style="21" bestFit="1" customWidth="1"/>
    <col min="11514" max="11514" width="17.3984375" style="21" bestFit="1" customWidth="1"/>
    <col min="11515" max="11515" width="17.59765625" style="21" bestFit="1" customWidth="1"/>
    <col min="11516" max="11516" width="14.73046875" style="21" bestFit="1" customWidth="1"/>
    <col min="11517" max="11517" width="14.3984375" style="21" bestFit="1" customWidth="1"/>
    <col min="11518" max="11518" width="12.1328125" style="21" bestFit="1" customWidth="1"/>
    <col min="11519" max="11519" width="12.3984375" style="21" bestFit="1" customWidth="1"/>
    <col min="11520" max="11521" width="13.86328125" style="21" bestFit="1" customWidth="1"/>
    <col min="11522" max="11522" width="14.86328125" style="21" bestFit="1" customWidth="1"/>
    <col min="11523" max="11523" width="12.1328125" style="21" bestFit="1" customWidth="1"/>
    <col min="11524" max="11524" width="12.3984375" style="21" bestFit="1" customWidth="1"/>
    <col min="11525" max="11526" width="13.86328125" style="21" bestFit="1" customWidth="1"/>
    <col min="11527" max="11527" width="14.86328125" style="21" bestFit="1" customWidth="1"/>
    <col min="11528" max="11766" width="9.06640625" style="21"/>
    <col min="11767" max="11767" width="15.3984375" style="21" bestFit="1" customWidth="1"/>
    <col min="11768" max="11768" width="11.1328125" style="21" bestFit="1" customWidth="1"/>
    <col min="11769" max="11769" width="14.59765625" style="21" bestFit="1" customWidth="1"/>
    <col min="11770" max="11770" width="17.3984375" style="21" bestFit="1" customWidth="1"/>
    <col min="11771" max="11771" width="17.59765625" style="21" bestFit="1" customWidth="1"/>
    <col min="11772" max="11772" width="14.73046875" style="21" bestFit="1" customWidth="1"/>
    <col min="11773" max="11773" width="14.3984375" style="21" bestFit="1" customWidth="1"/>
    <col min="11774" max="11774" width="12.1328125" style="21" bestFit="1" customWidth="1"/>
    <col min="11775" max="11775" width="12.3984375" style="21" bestFit="1" customWidth="1"/>
    <col min="11776" max="11777" width="13.86328125" style="21" bestFit="1" customWidth="1"/>
    <col min="11778" max="11778" width="14.86328125" style="21" bestFit="1" customWidth="1"/>
    <col min="11779" max="11779" width="12.1328125" style="21" bestFit="1" customWidth="1"/>
    <col min="11780" max="11780" width="12.3984375" style="21" bestFit="1" customWidth="1"/>
    <col min="11781" max="11782" width="13.86328125" style="21" bestFit="1" customWidth="1"/>
    <col min="11783" max="11783" width="14.86328125" style="21" bestFit="1" customWidth="1"/>
    <col min="11784" max="12022" width="9.06640625" style="21"/>
    <col min="12023" max="12023" width="15.3984375" style="21" bestFit="1" customWidth="1"/>
    <col min="12024" max="12024" width="11.1328125" style="21" bestFit="1" customWidth="1"/>
    <col min="12025" max="12025" width="14.59765625" style="21" bestFit="1" customWidth="1"/>
    <col min="12026" max="12026" width="17.3984375" style="21" bestFit="1" customWidth="1"/>
    <col min="12027" max="12027" width="17.59765625" style="21" bestFit="1" customWidth="1"/>
    <col min="12028" max="12028" width="14.73046875" style="21" bestFit="1" customWidth="1"/>
    <col min="12029" max="12029" width="14.3984375" style="21" bestFit="1" customWidth="1"/>
    <col min="12030" max="12030" width="12.1328125" style="21" bestFit="1" customWidth="1"/>
    <col min="12031" max="12031" width="12.3984375" style="21" bestFit="1" customWidth="1"/>
    <col min="12032" max="12033" width="13.86328125" style="21" bestFit="1" customWidth="1"/>
    <col min="12034" max="12034" width="14.86328125" style="21" bestFit="1" customWidth="1"/>
    <col min="12035" max="12035" width="12.1328125" style="21" bestFit="1" customWidth="1"/>
    <col min="12036" max="12036" width="12.3984375" style="21" bestFit="1" customWidth="1"/>
    <col min="12037" max="12038" width="13.86328125" style="21" bestFit="1" customWidth="1"/>
    <col min="12039" max="12039" width="14.86328125" style="21" bestFit="1" customWidth="1"/>
    <col min="12040" max="12278" width="9.06640625" style="21"/>
    <col min="12279" max="12279" width="15.3984375" style="21" bestFit="1" customWidth="1"/>
    <col min="12280" max="12280" width="11.1328125" style="21" bestFit="1" customWidth="1"/>
    <col min="12281" max="12281" width="14.59765625" style="21" bestFit="1" customWidth="1"/>
    <col min="12282" max="12282" width="17.3984375" style="21" bestFit="1" customWidth="1"/>
    <col min="12283" max="12283" width="17.59765625" style="21" bestFit="1" customWidth="1"/>
    <col min="12284" max="12284" width="14.73046875" style="21" bestFit="1" customWidth="1"/>
    <col min="12285" max="12285" width="14.3984375" style="21" bestFit="1" customWidth="1"/>
    <col min="12286" max="12286" width="12.1328125" style="21" bestFit="1" customWidth="1"/>
    <col min="12287" max="12287" width="12.3984375" style="21" bestFit="1" customWidth="1"/>
    <col min="12288" max="12289" width="13.86328125" style="21" bestFit="1" customWidth="1"/>
    <col min="12290" max="12290" width="14.86328125" style="21" bestFit="1" customWidth="1"/>
    <col min="12291" max="12291" width="12.1328125" style="21" bestFit="1" customWidth="1"/>
    <col min="12292" max="12292" width="12.3984375" style="21" bestFit="1" customWidth="1"/>
    <col min="12293" max="12294" width="13.86328125" style="21" bestFit="1" customWidth="1"/>
    <col min="12295" max="12295" width="14.86328125" style="21" bestFit="1" customWidth="1"/>
    <col min="12296" max="12534" width="9.06640625" style="21"/>
    <col min="12535" max="12535" width="15.3984375" style="21" bestFit="1" customWidth="1"/>
    <col min="12536" max="12536" width="11.1328125" style="21" bestFit="1" customWidth="1"/>
    <col min="12537" max="12537" width="14.59765625" style="21" bestFit="1" customWidth="1"/>
    <col min="12538" max="12538" width="17.3984375" style="21" bestFit="1" customWidth="1"/>
    <col min="12539" max="12539" width="17.59765625" style="21" bestFit="1" customWidth="1"/>
    <col min="12540" max="12540" width="14.73046875" style="21" bestFit="1" customWidth="1"/>
    <col min="12541" max="12541" width="14.3984375" style="21" bestFit="1" customWidth="1"/>
    <col min="12542" max="12542" width="12.1328125" style="21" bestFit="1" customWidth="1"/>
    <col min="12543" max="12543" width="12.3984375" style="21" bestFit="1" customWidth="1"/>
    <col min="12544" max="12545" width="13.86328125" style="21" bestFit="1" customWidth="1"/>
    <col min="12546" max="12546" width="14.86328125" style="21" bestFit="1" customWidth="1"/>
    <col min="12547" max="12547" width="12.1328125" style="21" bestFit="1" customWidth="1"/>
    <col min="12548" max="12548" width="12.3984375" style="21" bestFit="1" customWidth="1"/>
    <col min="12549" max="12550" width="13.86328125" style="21" bestFit="1" customWidth="1"/>
    <col min="12551" max="12551" width="14.86328125" style="21" bestFit="1" customWidth="1"/>
    <col min="12552" max="12790" width="9.06640625" style="21"/>
    <col min="12791" max="12791" width="15.3984375" style="21" bestFit="1" customWidth="1"/>
    <col min="12792" max="12792" width="11.1328125" style="21" bestFit="1" customWidth="1"/>
    <col min="12793" max="12793" width="14.59765625" style="21" bestFit="1" customWidth="1"/>
    <col min="12794" max="12794" width="17.3984375" style="21" bestFit="1" customWidth="1"/>
    <col min="12795" max="12795" width="17.59765625" style="21" bestFit="1" customWidth="1"/>
    <col min="12796" max="12796" width="14.73046875" style="21" bestFit="1" customWidth="1"/>
    <col min="12797" max="12797" width="14.3984375" style="21" bestFit="1" customWidth="1"/>
    <col min="12798" max="12798" width="12.1328125" style="21" bestFit="1" customWidth="1"/>
    <col min="12799" max="12799" width="12.3984375" style="21" bestFit="1" customWidth="1"/>
    <col min="12800" max="12801" width="13.86328125" style="21" bestFit="1" customWidth="1"/>
    <col min="12802" max="12802" width="14.86328125" style="21" bestFit="1" customWidth="1"/>
    <col min="12803" max="12803" width="12.1328125" style="21" bestFit="1" customWidth="1"/>
    <col min="12804" max="12804" width="12.3984375" style="21" bestFit="1" customWidth="1"/>
    <col min="12805" max="12806" width="13.86328125" style="21" bestFit="1" customWidth="1"/>
    <col min="12807" max="12807" width="14.86328125" style="21" bestFit="1" customWidth="1"/>
    <col min="12808" max="13046" width="9.06640625" style="21"/>
    <col min="13047" max="13047" width="15.3984375" style="21" bestFit="1" customWidth="1"/>
    <col min="13048" max="13048" width="11.1328125" style="21" bestFit="1" customWidth="1"/>
    <col min="13049" max="13049" width="14.59765625" style="21" bestFit="1" customWidth="1"/>
    <col min="13050" max="13050" width="17.3984375" style="21" bestFit="1" customWidth="1"/>
    <col min="13051" max="13051" width="17.59765625" style="21" bestFit="1" customWidth="1"/>
    <col min="13052" max="13052" width="14.73046875" style="21" bestFit="1" customWidth="1"/>
    <col min="13053" max="13053" width="14.3984375" style="21" bestFit="1" customWidth="1"/>
    <col min="13054" max="13054" width="12.1328125" style="21" bestFit="1" customWidth="1"/>
    <col min="13055" max="13055" width="12.3984375" style="21" bestFit="1" customWidth="1"/>
    <col min="13056" max="13057" width="13.86328125" style="21" bestFit="1" customWidth="1"/>
    <col min="13058" max="13058" width="14.86328125" style="21" bestFit="1" customWidth="1"/>
    <col min="13059" max="13059" width="12.1328125" style="21" bestFit="1" customWidth="1"/>
    <col min="13060" max="13060" width="12.3984375" style="21" bestFit="1" customWidth="1"/>
    <col min="13061" max="13062" width="13.86328125" style="21" bestFit="1" customWidth="1"/>
    <col min="13063" max="13063" width="14.86328125" style="21" bestFit="1" customWidth="1"/>
    <col min="13064" max="13302" width="9.06640625" style="21"/>
    <col min="13303" max="13303" width="15.3984375" style="21" bestFit="1" customWidth="1"/>
    <col min="13304" max="13304" width="11.1328125" style="21" bestFit="1" customWidth="1"/>
    <col min="13305" max="13305" width="14.59765625" style="21" bestFit="1" customWidth="1"/>
    <col min="13306" max="13306" width="17.3984375" style="21" bestFit="1" customWidth="1"/>
    <col min="13307" max="13307" width="17.59765625" style="21" bestFit="1" customWidth="1"/>
    <col min="13308" max="13308" width="14.73046875" style="21" bestFit="1" customWidth="1"/>
    <col min="13309" max="13309" width="14.3984375" style="21" bestFit="1" customWidth="1"/>
    <col min="13310" max="13310" width="12.1328125" style="21" bestFit="1" customWidth="1"/>
    <col min="13311" max="13311" width="12.3984375" style="21" bestFit="1" customWidth="1"/>
    <col min="13312" max="13313" width="13.86328125" style="21" bestFit="1" customWidth="1"/>
    <col min="13314" max="13314" width="14.86328125" style="21" bestFit="1" customWidth="1"/>
    <col min="13315" max="13315" width="12.1328125" style="21" bestFit="1" customWidth="1"/>
    <col min="13316" max="13316" width="12.3984375" style="21" bestFit="1" customWidth="1"/>
    <col min="13317" max="13318" width="13.86328125" style="21" bestFit="1" customWidth="1"/>
    <col min="13319" max="13319" width="14.86328125" style="21" bestFit="1" customWidth="1"/>
    <col min="13320" max="13558" width="9.06640625" style="21"/>
    <col min="13559" max="13559" width="15.3984375" style="21" bestFit="1" customWidth="1"/>
    <col min="13560" max="13560" width="11.1328125" style="21" bestFit="1" customWidth="1"/>
    <col min="13561" max="13561" width="14.59765625" style="21" bestFit="1" customWidth="1"/>
    <col min="13562" max="13562" width="17.3984375" style="21" bestFit="1" customWidth="1"/>
    <col min="13563" max="13563" width="17.59765625" style="21" bestFit="1" customWidth="1"/>
    <col min="13564" max="13564" width="14.73046875" style="21" bestFit="1" customWidth="1"/>
    <col min="13565" max="13565" width="14.3984375" style="21" bestFit="1" customWidth="1"/>
    <col min="13566" max="13566" width="12.1328125" style="21" bestFit="1" customWidth="1"/>
    <col min="13567" max="13567" width="12.3984375" style="21" bestFit="1" customWidth="1"/>
    <col min="13568" max="13569" width="13.86328125" style="21" bestFit="1" customWidth="1"/>
    <col min="13570" max="13570" width="14.86328125" style="21" bestFit="1" customWidth="1"/>
    <col min="13571" max="13571" width="12.1328125" style="21" bestFit="1" customWidth="1"/>
    <col min="13572" max="13572" width="12.3984375" style="21" bestFit="1" customWidth="1"/>
    <col min="13573" max="13574" width="13.86328125" style="21" bestFit="1" customWidth="1"/>
    <col min="13575" max="13575" width="14.86328125" style="21" bestFit="1" customWidth="1"/>
    <col min="13576" max="13814" width="9.06640625" style="21"/>
    <col min="13815" max="13815" width="15.3984375" style="21" bestFit="1" customWidth="1"/>
    <col min="13816" max="13816" width="11.1328125" style="21" bestFit="1" customWidth="1"/>
    <col min="13817" max="13817" width="14.59765625" style="21" bestFit="1" customWidth="1"/>
    <col min="13818" max="13818" width="17.3984375" style="21" bestFit="1" customWidth="1"/>
    <col min="13819" max="13819" width="17.59765625" style="21" bestFit="1" customWidth="1"/>
    <col min="13820" max="13820" width="14.73046875" style="21" bestFit="1" customWidth="1"/>
    <col min="13821" max="13821" width="14.3984375" style="21" bestFit="1" customWidth="1"/>
    <col min="13822" max="13822" width="12.1328125" style="21" bestFit="1" customWidth="1"/>
    <col min="13823" max="13823" width="12.3984375" style="21" bestFit="1" customWidth="1"/>
    <col min="13824" max="13825" width="13.86328125" style="21" bestFit="1" customWidth="1"/>
    <col min="13826" max="13826" width="14.86328125" style="21" bestFit="1" customWidth="1"/>
    <col min="13827" max="13827" width="12.1328125" style="21" bestFit="1" customWidth="1"/>
    <col min="13828" max="13828" width="12.3984375" style="21" bestFit="1" customWidth="1"/>
    <col min="13829" max="13830" width="13.86328125" style="21" bestFit="1" customWidth="1"/>
    <col min="13831" max="13831" width="14.86328125" style="21" bestFit="1" customWidth="1"/>
    <col min="13832" max="14070" width="9.06640625" style="21"/>
    <col min="14071" max="14071" width="15.3984375" style="21" bestFit="1" customWidth="1"/>
    <col min="14072" max="14072" width="11.1328125" style="21" bestFit="1" customWidth="1"/>
    <col min="14073" max="14073" width="14.59765625" style="21" bestFit="1" customWidth="1"/>
    <col min="14074" max="14074" width="17.3984375" style="21" bestFit="1" customWidth="1"/>
    <col min="14075" max="14075" width="17.59765625" style="21" bestFit="1" customWidth="1"/>
    <col min="14076" max="14076" width="14.73046875" style="21" bestFit="1" customWidth="1"/>
    <col min="14077" max="14077" width="14.3984375" style="21" bestFit="1" customWidth="1"/>
    <col min="14078" max="14078" width="12.1328125" style="21" bestFit="1" customWidth="1"/>
    <col min="14079" max="14079" width="12.3984375" style="21" bestFit="1" customWidth="1"/>
    <col min="14080" max="14081" width="13.86328125" style="21" bestFit="1" customWidth="1"/>
    <col min="14082" max="14082" width="14.86328125" style="21" bestFit="1" customWidth="1"/>
    <col min="14083" max="14083" width="12.1328125" style="21" bestFit="1" customWidth="1"/>
    <col min="14084" max="14084" width="12.3984375" style="21" bestFit="1" customWidth="1"/>
    <col min="14085" max="14086" width="13.86328125" style="21" bestFit="1" customWidth="1"/>
    <col min="14087" max="14087" width="14.86328125" style="21" bestFit="1" customWidth="1"/>
    <col min="14088" max="14326" width="9.06640625" style="21"/>
    <col min="14327" max="14327" width="15.3984375" style="21" bestFit="1" customWidth="1"/>
    <col min="14328" max="14328" width="11.1328125" style="21" bestFit="1" customWidth="1"/>
    <col min="14329" max="14329" width="14.59765625" style="21" bestFit="1" customWidth="1"/>
    <col min="14330" max="14330" width="17.3984375" style="21" bestFit="1" customWidth="1"/>
    <col min="14331" max="14331" width="17.59765625" style="21" bestFit="1" customWidth="1"/>
    <col min="14332" max="14332" width="14.73046875" style="21" bestFit="1" customWidth="1"/>
    <col min="14333" max="14333" width="14.3984375" style="21" bestFit="1" customWidth="1"/>
    <col min="14334" max="14334" width="12.1328125" style="21" bestFit="1" customWidth="1"/>
    <col min="14335" max="14335" width="12.3984375" style="21" bestFit="1" customWidth="1"/>
    <col min="14336" max="14337" width="13.86328125" style="21" bestFit="1" customWidth="1"/>
    <col min="14338" max="14338" width="14.86328125" style="21" bestFit="1" customWidth="1"/>
    <col min="14339" max="14339" width="12.1328125" style="21" bestFit="1" customWidth="1"/>
    <col min="14340" max="14340" width="12.3984375" style="21" bestFit="1" customWidth="1"/>
    <col min="14341" max="14342" width="13.86328125" style="21" bestFit="1" customWidth="1"/>
    <col min="14343" max="14343" width="14.86328125" style="21" bestFit="1" customWidth="1"/>
    <col min="14344" max="14582" width="9.06640625" style="21"/>
    <col min="14583" max="14583" width="15.3984375" style="21" bestFit="1" customWidth="1"/>
    <col min="14584" max="14584" width="11.1328125" style="21" bestFit="1" customWidth="1"/>
    <col min="14585" max="14585" width="14.59765625" style="21" bestFit="1" customWidth="1"/>
    <col min="14586" max="14586" width="17.3984375" style="21" bestFit="1" customWidth="1"/>
    <col min="14587" max="14587" width="17.59765625" style="21" bestFit="1" customWidth="1"/>
    <col min="14588" max="14588" width="14.73046875" style="21" bestFit="1" customWidth="1"/>
    <col min="14589" max="14589" width="14.3984375" style="21" bestFit="1" customWidth="1"/>
    <col min="14590" max="14590" width="12.1328125" style="21" bestFit="1" customWidth="1"/>
    <col min="14591" max="14591" width="12.3984375" style="21" bestFit="1" customWidth="1"/>
    <col min="14592" max="14593" width="13.86328125" style="21" bestFit="1" customWidth="1"/>
    <col min="14594" max="14594" width="14.86328125" style="21" bestFit="1" customWidth="1"/>
    <col min="14595" max="14595" width="12.1328125" style="21" bestFit="1" customWidth="1"/>
    <col min="14596" max="14596" width="12.3984375" style="21" bestFit="1" customWidth="1"/>
    <col min="14597" max="14598" width="13.86328125" style="21" bestFit="1" customWidth="1"/>
    <col min="14599" max="14599" width="14.86328125" style="21" bestFit="1" customWidth="1"/>
    <col min="14600" max="14838" width="9.06640625" style="21"/>
    <col min="14839" max="14839" width="15.3984375" style="21" bestFit="1" customWidth="1"/>
    <col min="14840" max="14840" width="11.1328125" style="21" bestFit="1" customWidth="1"/>
    <col min="14841" max="14841" width="14.59765625" style="21" bestFit="1" customWidth="1"/>
    <col min="14842" max="14842" width="17.3984375" style="21" bestFit="1" customWidth="1"/>
    <col min="14843" max="14843" width="17.59765625" style="21" bestFit="1" customWidth="1"/>
    <col min="14844" max="14844" width="14.73046875" style="21" bestFit="1" customWidth="1"/>
    <col min="14845" max="14845" width="14.3984375" style="21" bestFit="1" customWidth="1"/>
    <col min="14846" max="14846" width="12.1328125" style="21" bestFit="1" customWidth="1"/>
    <col min="14847" max="14847" width="12.3984375" style="21" bestFit="1" customWidth="1"/>
    <col min="14848" max="14849" width="13.86328125" style="21" bestFit="1" customWidth="1"/>
    <col min="14850" max="14850" width="14.86328125" style="21" bestFit="1" customWidth="1"/>
    <col min="14851" max="14851" width="12.1328125" style="21" bestFit="1" customWidth="1"/>
    <col min="14852" max="14852" width="12.3984375" style="21" bestFit="1" customWidth="1"/>
    <col min="14853" max="14854" width="13.86328125" style="21" bestFit="1" customWidth="1"/>
    <col min="14855" max="14855" width="14.86328125" style="21" bestFit="1" customWidth="1"/>
    <col min="14856" max="15094" width="9.06640625" style="21"/>
    <col min="15095" max="15095" width="15.3984375" style="21" bestFit="1" customWidth="1"/>
    <col min="15096" max="15096" width="11.1328125" style="21" bestFit="1" customWidth="1"/>
    <col min="15097" max="15097" width="14.59765625" style="21" bestFit="1" customWidth="1"/>
    <col min="15098" max="15098" width="17.3984375" style="21" bestFit="1" customWidth="1"/>
    <col min="15099" max="15099" width="17.59765625" style="21" bestFit="1" customWidth="1"/>
    <col min="15100" max="15100" width="14.73046875" style="21" bestFit="1" customWidth="1"/>
    <col min="15101" max="15101" width="14.3984375" style="21" bestFit="1" customWidth="1"/>
    <col min="15102" max="15102" width="12.1328125" style="21" bestFit="1" customWidth="1"/>
    <col min="15103" max="15103" width="12.3984375" style="21" bestFit="1" customWidth="1"/>
    <col min="15104" max="15105" width="13.86328125" style="21" bestFit="1" customWidth="1"/>
    <col min="15106" max="15106" width="14.86328125" style="21" bestFit="1" customWidth="1"/>
    <col min="15107" max="15107" width="12.1328125" style="21" bestFit="1" customWidth="1"/>
    <col min="15108" max="15108" width="12.3984375" style="21" bestFit="1" customWidth="1"/>
    <col min="15109" max="15110" width="13.86328125" style="21" bestFit="1" customWidth="1"/>
    <col min="15111" max="15111" width="14.86328125" style="21" bestFit="1" customWidth="1"/>
    <col min="15112" max="15350" width="9.06640625" style="21"/>
    <col min="15351" max="15351" width="15.3984375" style="21" bestFit="1" customWidth="1"/>
    <col min="15352" max="15352" width="11.1328125" style="21" bestFit="1" customWidth="1"/>
    <col min="15353" max="15353" width="14.59765625" style="21" bestFit="1" customWidth="1"/>
    <col min="15354" max="15354" width="17.3984375" style="21" bestFit="1" customWidth="1"/>
    <col min="15355" max="15355" width="17.59765625" style="21" bestFit="1" customWidth="1"/>
    <col min="15356" max="15356" width="14.73046875" style="21" bestFit="1" customWidth="1"/>
    <col min="15357" max="15357" width="14.3984375" style="21" bestFit="1" customWidth="1"/>
    <col min="15358" max="15358" width="12.1328125" style="21" bestFit="1" customWidth="1"/>
    <col min="15359" max="15359" width="12.3984375" style="21" bestFit="1" customWidth="1"/>
    <col min="15360" max="15361" width="13.86328125" style="21" bestFit="1" customWidth="1"/>
    <col min="15362" max="15362" width="14.86328125" style="21" bestFit="1" customWidth="1"/>
    <col min="15363" max="15363" width="12.1328125" style="21" bestFit="1" customWidth="1"/>
    <col min="15364" max="15364" width="12.3984375" style="21" bestFit="1" customWidth="1"/>
    <col min="15365" max="15366" width="13.86328125" style="21" bestFit="1" customWidth="1"/>
    <col min="15367" max="15367" width="14.86328125" style="21" bestFit="1" customWidth="1"/>
    <col min="15368" max="15606" width="9.06640625" style="21"/>
    <col min="15607" max="15607" width="15.3984375" style="21" bestFit="1" customWidth="1"/>
    <col min="15608" max="15608" width="11.1328125" style="21" bestFit="1" customWidth="1"/>
    <col min="15609" max="15609" width="14.59765625" style="21" bestFit="1" customWidth="1"/>
    <col min="15610" max="15610" width="17.3984375" style="21" bestFit="1" customWidth="1"/>
    <col min="15611" max="15611" width="17.59765625" style="21" bestFit="1" customWidth="1"/>
    <col min="15612" max="15612" width="14.73046875" style="21" bestFit="1" customWidth="1"/>
    <col min="15613" max="15613" width="14.3984375" style="21" bestFit="1" customWidth="1"/>
    <col min="15614" max="15614" width="12.1328125" style="21" bestFit="1" customWidth="1"/>
    <col min="15615" max="15615" width="12.3984375" style="21" bestFit="1" customWidth="1"/>
    <col min="15616" max="15617" width="13.86328125" style="21" bestFit="1" customWidth="1"/>
    <col min="15618" max="15618" width="14.86328125" style="21" bestFit="1" customWidth="1"/>
    <col min="15619" max="15619" width="12.1328125" style="21" bestFit="1" customWidth="1"/>
    <col min="15620" max="15620" width="12.3984375" style="21" bestFit="1" customWidth="1"/>
    <col min="15621" max="15622" width="13.86328125" style="21" bestFit="1" customWidth="1"/>
    <col min="15623" max="15623" width="14.86328125" style="21" bestFit="1" customWidth="1"/>
    <col min="15624" max="15862" width="9.06640625" style="21"/>
    <col min="15863" max="15863" width="15.3984375" style="21" bestFit="1" customWidth="1"/>
    <col min="15864" max="15864" width="11.1328125" style="21" bestFit="1" customWidth="1"/>
    <col min="15865" max="15865" width="14.59765625" style="21" bestFit="1" customWidth="1"/>
    <col min="15866" max="15866" width="17.3984375" style="21" bestFit="1" customWidth="1"/>
    <col min="15867" max="15867" width="17.59765625" style="21" bestFit="1" customWidth="1"/>
    <col min="15868" max="15868" width="14.73046875" style="21" bestFit="1" customWidth="1"/>
    <col min="15869" max="15869" width="14.3984375" style="21" bestFit="1" customWidth="1"/>
    <col min="15870" max="15870" width="12.1328125" style="21" bestFit="1" customWidth="1"/>
    <col min="15871" max="15871" width="12.3984375" style="21" bestFit="1" customWidth="1"/>
    <col min="15872" max="15873" width="13.86328125" style="21" bestFit="1" customWidth="1"/>
    <col min="15874" max="15874" width="14.86328125" style="21" bestFit="1" customWidth="1"/>
    <col min="15875" max="15875" width="12.1328125" style="21" bestFit="1" customWidth="1"/>
    <col min="15876" max="15876" width="12.3984375" style="21" bestFit="1" customWidth="1"/>
    <col min="15877" max="15878" width="13.86328125" style="21" bestFit="1" customWidth="1"/>
    <col min="15879" max="15879" width="14.86328125" style="21" bestFit="1" customWidth="1"/>
    <col min="15880" max="16118" width="9.06640625" style="21"/>
    <col min="16119" max="16119" width="15.3984375" style="21" bestFit="1" customWidth="1"/>
    <col min="16120" max="16120" width="11.1328125" style="21" bestFit="1" customWidth="1"/>
    <col min="16121" max="16121" width="14.59765625" style="21" bestFit="1" customWidth="1"/>
    <col min="16122" max="16122" width="17.3984375" style="21" bestFit="1" customWidth="1"/>
    <col min="16123" max="16123" width="17.59765625" style="21" bestFit="1" customWidth="1"/>
    <col min="16124" max="16124" width="14.73046875" style="21" bestFit="1" customWidth="1"/>
    <col min="16125" max="16125" width="14.3984375" style="21" bestFit="1" customWidth="1"/>
    <col min="16126" max="16126" width="12.1328125" style="21" bestFit="1" customWidth="1"/>
    <col min="16127" max="16127" width="12.3984375" style="21" bestFit="1" customWidth="1"/>
    <col min="16128" max="16129" width="13.86328125" style="21" bestFit="1" customWidth="1"/>
    <col min="16130" max="16130" width="14.86328125" style="21" bestFit="1" customWidth="1"/>
    <col min="16131" max="16131" width="12.1328125" style="21" bestFit="1" customWidth="1"/>
    <col min="16132" max="16132" width="12.3984375" style="21" bestFit="1" customWidth="1"/>
    <col min="16133" max="16134" width="13.86328125" style="21" bestFit="1" customWidth="1"/>
    <col min="16135" max="16135" width="14.86328125" style="21" bestFit="1" customWidth="1"/>
    <col min="16136" max="16384" width="9.06640625" style="21"/>
  </cols>
  <sheetData>
    <row r="1" spans="1:19">
      <c r="A1" s="68" t="s">
        <v>223</v>
      </c>
      <c r="B1" s="69" t="s">
        <v>224</v>
      </c>
      <c r="C1" s="76" t="s">
        <v>222</v>
      </c>
      <c r="D1" s="100" t="s">
        <v>197</v>
      </c>
      <c r="E1" s="100" t="s">
        <v>198</v>
      </c>
      <c r="F1" s="100" t="s">
        <v>199</v>
      </c>
      <c r="G1" s="100" t="s">
        <v>200</v>
      </c>
      <c r="H1" s="100" t="s">
        <v>202</v>
      </c>
      <c r="I1" s="100" t="s">
        <v>201</v>
      </c>
      <c r="J1" s="100" t="s">
        <v>203</v>
      </c>
      <c r="K1" s="100" t="s">
        <v>204</v>
      </c>
      <c r="L1" s="100" t="s">
        <v>205</v>
      </c>
      <c r="M1" s="100" t="s">
        <v>206</v>
      </c>
      <c r="N1" s="100" t="s">
        <v>207</v>
      </c>
      <c r="O1" s="100" t="s">
        <v>208</v>
      </c>
      <c r="P1" s="100" t="s">
        <v>209</v>
      </c>
      <c r="Q1" s="100" t="s">
        <v>210</v>
      </c>
      <c r="R1" s="100" t="s">
        <v>211</v>
      </c>
      <c r="S1" s="100" t="s">
        <v>212</v>
      </c>
    </row>
    <row r="2" spans="1:19">
      <c r="A2" s="75" t="s">
        <v>7</v>
      </c>
      <c r="B2" s="76" t="s">
        <v>8</v>
      </c>
      <c r="C2" s="76">
        <v>5</v>
      </c>
      <c r="D2" s="78">
        <f>IFERROR((($C2*s_DL)/up_com!C2),".")</f>
        <v>819681.34823102516</v>
      </c>
      <c r="E2" s="78">
        <f>IFERROR((($C2*s_DL)/up_com!D2),".")</f>
        <v>54473812.046123855</v>
      </c>
      <c r="F2" s="78">
        <f>IFERROR((($C2*s_DL)/up_com!E2),".")</f>
        <v>65384.874778775898</v>
      </c>
      <c r="G2" s="78">
        <f>IFERROR((($C2*s_DL)/up_com!F2),".")</f>
        <v>5.4505676939555547</v>
      </c>
      <c r="H2" s="78">
        <f>IFERROR((($C2*s_DL)/up_com!G2),".")</f>
        <v>885071.67357749492</v>
      </c>
      <c r="I2" s="78">
        <f>IFERROR((($C2*s_DL)/up_com!H2),".")</f>
        <v>55293498.84492258</v>
      </c>
      <c r="J2" s="78">
        <f>IFERROR((($C2*s_DL)/up_com!I2),".")</f>
        <v>7.3521689497716913</v>
      </c>
      <c r="K2" s="78">
        <f>IFERROR((($C2*s_DL)/up_com!J2),".")</f>
        <v>7.3521689497716913</v>
      </c>
      <c r="L2" s="78">
        <f>IFERROR((($C2*s_DL)/up_com!K2),".")</f>
        <v>7.3521689497716913</v>
      </c>
      <c r="M2" s="78">
        <f>IFERROR((($C2*s_DL)/up_com!L2),".")</f>
        <v>7.3521689497716913</v>
      </c>
      <c r="N2" s="78">
        <f>IFERROR((($C2*s_DL)/up_com!M2),".")</f>
        <v>7.3521689497716913</v>
      </c>
      <c r="O2" s="78">
        <f>IFERROR((($C2*s_DL)/up_com!N2),".")</f>
        <v>5.9139211196916177</v>
      </c>
      <c r="P2" s="78">
        <f>IFERROR((($C2*s_DL)/up_com!O2),".")</f>
        <v>5.8497605524000456</v>
      </c>
      <c r="Q2" s="78">
        <f>IFERROR((($C2*s_DL)/up_com!P2),".")</f>
        <v>5.7419115638293752</v>
      </c>
      <c r="R2" s="78">
        <f>IFERROR((($C2*s_DL)/up_com!Q2),".")</f>
        <v>5.7565030013852576</v>
      </c>
      <c r="S2" s="78">
        <f>IFERROR((($C2*s_DL)/up_com!R2),".")</f>
        <v>6.1602475018198648</v>
      </c>
    </row>
    <row r="3" spans="1:19">
      <c r="A3" s="82" t="s">
        <v>9</v>
      </c>
      <c r="B3" s="76" t="s">
        <v>10</v>
      </c>
      <c r="C3" s="76">
        <v>5</v>
      </c>
      <c r="D3" s="78">
        <f>IFERROR((($C3*s_DL)/up_com!C3),".")</f>
        <v>819681.34823102516</v>
      </c>
      <c r="E3" s="78">
        <f>IFERROR((($C3*s_DL)/up_com!D3),".")</f>
        <v>54473812.046123855</v>
      </c>
      <c r="F3" s="78">
        <f>IFERROR((($C3*s_DL)/up_com!E3),".")</f>
        <v>65384.874778775898</v>
      </c>
      <c r="G3" s="78">
        <f>IFERROR((($C3*s_DL)/up_com!F3),".")</f>
        <v>5.4764338657958787</v>
      </c>
      <c r="H3" s="78">
        <f>IFERROR((($C3*s_DL)/up_com!G3),".")</f>
        <v>885071.69944366685</v>
      </c>
      <c r="I3" s="78">
        <f>IFERROR((($C3*s_DL)/up_com!H3),".")</f>
        <v>55293498.870788746</v>
      </c>
      <c r="J3" s="78">
        <f>IFERROR((($C3*s_DL)/up_com!I3),".")</f>
        <v>7.490296803652968</v>
      </c>
      <c r="K3" s="78">
        <f>IFERROR((($C3*s_DL)/up_com!J3),".")</f>
        <v>7.490296803652968</v>
      </c>
      <c r="L3" s="78">
        <f>IFERROR((($C3*s_DL)/up_com!K3),".")</f>
        <v>7.490296803652968</v>
      </c>
      <c r="M3" s="78">
        <f>IFERROR((($C3*s_DL)/up_com!L3),".")</f>
        <v>7.490296803652968</v>
      </c>
      <c r="N3" s="78">
        <f>IFERROR((($C3*s_DL)/up_com!M3),".")</f>
        <v>7.490296803652968</v>
      </c>
      <c r="O3" s="78">
        <f>IFERROR((($C3*s_DL)/up_com!N3),".")</f>
        <v>6.0102251883073787</v>
      </c>
      <c r="P3" s="78">
        <f>IFERROR((($C3*s_DL)/up_com!O3),".")</f>
        <v>5.8450832043713321</v>
      </c>
      <c r="Q3" s="78">
        <f>IFERROR((($C3*s_DL)/up_com!P3),".")</f>
        <v>5.6538085826574873</v>
      </c>
      <c r="R3" s="78">
        <f>IFERROR((($C3*s_DL)/up_com!Q3),".")</f>
        <v>5.4847827669776708</v>
      </c>
      <c r="S3" s="78">
        <f>IFERROR((($C3*s_DL)/up_com!R3),".")</f>
        <v>6.1894815246607688</v>
      </c>
    </row>
    <row r="4" spans="1:19">
      <c r="A4" s="75" t="s">
        <v>11</v>
      </c>
      <c r="B4" s="76" t="s">
        <v>8</v>
      </c>
      <c r="C4" s="76">
        <v>5</v>
      </c>
      <c r="D4" s="78">
        <f>IFERROR((($C4*s_DL)/up_com!C4),".")</f>
        <v>819681.34823102516</v>
      </c>
      <c r="E4" s="78">
        <f>IFERROR((($C4*s_DL)/up_com!D4),".")</f>
        <v>54473812.046123855</v>
      </c>
      <c r="F4" s="78">
        <f>IFERROR((($C4*s_DL)/up_com!E4),".")</f>
        <v>65384.874778775898</v>
      </c>
      <c r="G4" s="78">
        <f>IFERROR((($C4*s_DL)/up_com!F4),".")</f>
        <v>5.0785991890268782</v>
      </c>
      <c r="H4" s="78">
        <f>IFERROR((($C4*s_DL)/up_com!G4),".")</f>
        <v>885071.30160899006</v>
      </c>
      <c r="I4" s="78">
        <f>IFERROR((($C4*s_DL)/up_com!H4),".")</f>
        <v>55293498.47295408</v>
      </c>
      <c r="J4" s="78">
        <f>IFERROR((($C4*s_DL)/up_com!I4),".")</f>
        <v>6.3162100456621006</v>
      </c>
      <c r="K4" s="78">
        <f>IFERROR((($C4*s_DL)/up_com!J4),".")</f>
        <v>6.3162100456621006</v>
      </c>
      <c r="L4" s="78">
        <f>IFERROR((($C4*s_DL)/up_com!K4),".")</f>
        <v>6.3162100456621006</v>
      </c>
      <c r="M4" s="78">
        <f>IFERROR((($C4*s_DL)/up_com!L4),".")</f>
        <v>6.3162100456621006</v>
      </c>
      <c r="N4" s="78">
        <f>IFERROR((($C4*s_DL)/up_com!M4),".")</f>
        <v>6.3162100456621006</v>
      </c>
      <c r="O4" s="78">
        <f>IFERROR((($C4*s_DL)/up_com!N4),".")</f>
        <v>5.3816046966731879</v>
      </c>
      <c r="P4" s="78">
        <f>IFERROR((($C4*s_DL)/up_com!O4),".")</f>
        <v>5.7077625570776247</v>
      </c>
      <c r="Q4" s="78">
        <f>IFERROR((($C4*s_DL)/up_com!P4),".")</f>
        <v>5.7304124084946011</v>
      </c>
      <c r="R4" s="78">
        <f>IFERROR((($C4*s_DL)/up_com!Q4),".")</f>
        <v>5.642507384572685</v>
      </c>
      <c r="S4" s="78">
        <f>IFERROR((($C4*s_DL)/up_com!R4),".")</f>
        <v>5.7398476128718494</v>
      </c>
    </row>
    <row r="5" spans="1:19">
      <c r="A5" s="75" t="s">
        <v>12</v>
      </c>
      <c r="B5" s="85" t="s">
        <v>8</v>
      </c>
      <c r="C5" s="76">
        <v>5</v>
      </c>
      <c r="D5" s="78">
        <f>IFERROR((($C5*s_DL)/up_com!C5),".")</f>
        <v>819681.34823102516</v>
      </c>
      <c r="E5" s="78">
        <f>IFERROR((($C5*s_DL)/up_com!D5),".")</f>
        <v>54473812.046123855</v>
      </c>
      <c r="F5" s="78">
        <f>IFERROR((($C5*s_DL)/up_com!E5),".")</f>
        <v>65384.874778775898</v>
      </c>
      <c r="G5" s="78">
        <f>IFERROR((($C5*s_DL)/up_com!F5),".")</f>
        <v>4.9997083278381078</v>
      </c>
      <c r="H5" s="78">
        <f>IFERROR((($C5*s_DL)/up_com!G5),".")</f>
        <v>885071.22271812893</v>
      </c>
      <c r="I5" s="78">
        <f>IFERROR((($C5*s_DL)/up_com!H5),".")</f>
        <v>55293498.394063205</v>
      </c>
      <c r="J5" s="78">
        <f>IFERROR((($C5*s_DL)/up_com!I5),".")</f>
        <v>7.5091324200913228</v>
      </c>
      <c r="K5" s="78">
        <f>IFERROR((($C5*s_DL)/up_com!J5),".")</f>
        <v>7.5091324200913228</v>
      </c>
      <c r="L5" s="78">
        <f>IFERROR((($C5*s_DL)/up_com!K5),".")</f>
        <v>7.5091324200913228</v>
      </c>
      <c r="M5" s="78">
        <f>IFERROR((($C5*s_DL)/up_com!L5),".")</f>
        <v>7.5091324200913228</v>
      </c>
      <c r="N5" s="78">
        <f>IFERROR((($C5*s_DL)/up_com!M5),".")</f>
        <v>7.5091324200913228</v>
      </c>
      <c r="O5" s="78">
        <f>IFERROR((($C5*s_DL)/up_com!N5),".")</f>
        <v>5.6506849315068495</v>
      </c>
      <c r="P5" s="78">
        <f>IFERROR((($C5*s_DL)/up_com!O5),".")</f>
        <v>5.6506849315068495</v>
      </c>
      <c r="Q5" s="78">
        <f>IFERROR((($C5*s_DL)/up_com!P5),".")</f>
        <v>5.6506849315068495</v>
      </c>
      <c r="R5" s="78">
        <f>IFERROR((($C5*s_DL)/up_com!Q5),".")</f>
        <v>5.6506849315068495</v>
      </c>
      <c r="S5" s="78">
        <f>IFERROR((($C5*s_DL)/up_com!R5),".")</f>
        <v>5.6506849315068495</v>
      </c>
    </row>
    <row r="6" spans="1:19">
      <c r="A6" s="75" t="s">
        <v>13</v>
      </c>
      <c r="B6" s="76" t="s">
        <v>8</v>
      </c>
      <c r="C6" s="76">
        <v>5</v>
      </c>
      <c r="D6" s="78">
        <f>IFERROR((($C6*s_DL)/up_com!C6),".")</f>
        <v>819681.34823102516</v>
      </c>
      <c r="E6" s="78">
        <f>IFERROR((($C6*s_DL)/up_com!D6),".")</f>
        <v>54473812.046123855</v>
      </c>
      <c r="F6" s="78">
        <f>IFERROR((($C6*s_DL)/up_com!E6),".")</f>
        <v>65384.874778775898</v>
      </c>
      <c r="G6" s="78">
        <f>IFERROR((($C6*s_DL)/up_com!F6),".")</f>
        <v>4.9239551713557113</v>
      </c>
      <c r="H6" s="78">
        <f>IFERROR((($C6*s_DL)/up_com!G6),".")</f>
        <v>885071.14696497249</v>
      </c>
      <c r="I6" s="78">
        <f>IFERROR((($C6*s_DL)/up_com!H6),".")</f>
        <v>55293498.31831006</v>
      </c>
      <c r="J6" s="78">
        <f>IFERROR((($C6*s_DL)/up_com!I6),".")</f>
        <v>6.1843607305936077</v>
      </c>
      <c r="K6" s="78">
        <f>IFERROR((($C6*s_DL)/up_com!J6),".")</f>
        <v>6.1843607305936077</v>
      </c>
      <c r="L6" s="78">
        <f>IFERROR((($C6*s_DL)/up_com!K6),".")</f>
        <v>6.1843607305936077</v>
      </c>
      <c r="M6" s="78">
        <f>IFERROR((($C6*s_DL)/up_com!L6),".")</f>
        <v>6.1843607305936077</v>
      </c>
      <c r="N6" s="78">
        <f>IFERROR((($C6*s_DL)/up_com!M6),".")</f>
        <v>6.1843607305936077</v>
      </c>
      <c r="O6" s="78">
        <f>IFERROR((($C6*s_DL)/up_com!N6),".")</f>
        <v>5.7460832244219677</v>
      </c>
      <c r="P6" s="78">
        <f>IFERROR((($C6*s_DL)/up_com!O6),".")</f>
        <v>5.8696423774989448</v>
      </c>
      <c r="Q6" s="78">
        <f>IFERROR((($C6*s_DL)/up_com!P6),".")</f>
        <v>5.7607211787412309</v>
      </c>
      <c r="R6" s="78">
        <f>IFERROR((($C6*s_DL)/up_com!Q6),".")</f>
        <v>5.998603961259926</v>
      </c>
      <c r="S6" s="78">
        <f>IFERROR((($C6*s_DL)/up_com!R6),".")</f>
        <v>5.5650684931506831</v>
      </c>
    </row>
    <row r="7" spans="1:19">
      <c r="A7" s="75" t="s">
        <v>14</v>
      </c>
      <c r="B7" s="85" t="s">
        <v>8</v>
      </c>
      <c r="C7" s="76">
        <v>5</v>
      </c>
      <c r="D7" s="78">
        <f>IFERROR((($C7*s_DL)/up_com!C7),".")</f>
        <v>819681.34823102516</v>
      </c>
      <c r="E7" s="78">
        <f>IFERROR((($C7*s_DL)/up_com!D7),".")</f>
        <v>54473812.046123855</v>
      </c>
      <c r="F7" s="78">
        <f>IFERROR((($C7*s_DL)/up_com!E7),".")</f>
        <v>65384.874778775898</v>
      </c>
      <c r="G7" s="78">
        <f>IFERROR((($C7*s_DL)/up_com!F7),".")</f>
        <v>5.0551254788090123</v>
      </c>
      <c r="H7" s="78">
        <f>IFERROR((($C7*s_DL)/up_com!G7),".")</f>
        <v>885071.27813527989</v>
      </c>
      <c r="I7" s="78">
        <f>IFERROR((($C7*s_DL)/up_com!H7),".")</f>
        <v>55293498.449480362</v>
      </c>
      <c r="J7" s="78">
        <f>IFERROR((($C7*s_DL)/up_com!I7),".")</f>
        <v>6.7305936073059369</v>
      </c>
      <c r="K7" s="78">
        <f>IFERROR((($C7*s_DL)/up_com!J7),".")</f>
        <v>6.7305936073059369</v>
      </c>
      <c r="L7" s="78">
        <f>IFERROR((($C7*s_DL)/up_com!K7),".")</f>
        <v>6.7305936073059369</v>
      </c>
      <c r="M7" s="78">
        <f>IFERROR((($C7*s_DL)/up_com!L7),".")</f>
        <v>6.7305936073059369</v>
      </c>
      <c r="N7" s="78">
        <f>IFERROR((($C7*s_DL)/up_com!M7),".")</f>
        <v>6.7305936073059369</v>
      </c>
      <c r="O7" s="78">
        <f>IFERROR((($C7*s_DL)/up_com!N7),".")</f>
        <v>5.4440494769088525</v>
      </c>
      <c r="P7" s="78">
        <f>IFERROR((($C7*s_DL)/up_com!O7),".")</f>
        <v>5.7034054864233648</v>
      </c>
      <c r="Q7" s="78">
        <f>IFERROR((($C7*s_DL)/up_com!P7),".")</f>
        <v>5.8386411889596586</v>
      </c>
      <c r="R7" s="78">
        <f>IFERROR((($C7*s_DL)/up_com!Q7),".")</f>
        <v>5.4893173234116945</v>
      </c>
      <c r="S7" s="78">
        <f>IFERROR((($C7*s_DL)/up_com!R7),".")</f>
        <v>5.713317557133176</v>
      </c>
    </row>
    <row r="8" spans="1:19">
      <c r="A8" s="75" t="s">
        <v>15</v>
      </c>
      <c r="B8" s="76" t="s">
        <v>8</v>
      </c>
      <c r="C8" s="76">
        <v>5</v>
      </c>
      <c r="D8" s="78">
        <f>IFERROR((($C8*s_DL)/up_com!C8),".")</f>
        <v>819681.34823102516</v>
      </c>
      <c r="E8" s="78">
        <f>IFERROR((($C8*s_DL)/up_com!D8),".")</f>
        <v>54473812.046123855</v>
      </c>
      <c r="F8" s="78">
        <f>IFERROR((($C8*s_DL)/up_com!E8),".")</f>
        <v>65384.874778775898</v>
      </c>
      <c r="G8" s="78">
        <f>IFERROR((($C8*s_DL)/up_com!F8),".")</f>
        <v>4.9269612489939032</v>
      </c>
      <c r="H8" s="78">
        <f>IFERROR((($C8*s_DL)/up_com!G8),".")</f>
        <v>885071.14997104998</v>
      </c>
      <c r="I8" s="78">
        <f>IFERROR((($C8*s_DL)/up_com!H8),".")</f>
        <v>55293498.32131613</v>
      </c>
      <c r="J8" s="78">
        <f>IFERROR((($C8*s_DL)/up_com!I8),".")</f>
        <v>6.3350456621004572</v>
      </c>
      <c r="K8" s="78">
        <f>IFERROR((($C8*s_DL)/up_com!J8),".")</f>
        <v>6.3350456621004572</v>
      </c>
      <c r="L8" s="78">
        <f>IFERROR((($C8*s_DL)/up_com!K8),".")</f>
        <v>6.3350456621004572</v>
      </c>
      <c r="M8" s="78">
        <f>IFERROR((($C8*s_DL)/up_com!L8),".")</f>
        <v>6.3350456621004572</v>
      </c>
      <c r="N8" s="78">
        <f>IFERROR((($C8*s_DL)/up_com!M8),".")</f>
        <v>6.3350456621004572</v>
      </c>
      <c r="O8" s="78">
        <f>IFERROR((($C8*s_DL)/up_com!N8),".")</f>
        <v>6.1097608877105083</v>
      </c>
      <c r="P8" s="78">
        <f>IFERROR((($C8*s_DL)/up_com!O8),".")</f>
        <v>5.895846923244183</v>
      </c>
      <c r="Q8" s="78">
        <f>IFERROR((($C8*s_DL)/up_com!P8),".")</f>
        <v>5.8898673624701017</v>
      </c>
      <c r="R8" s="78">
        <f>IFERROR((($C8*s_DL)/up_com!Q8),".")</f>
        <v>5.6064698694449788</v>
      </c>
      <c r="S8" s="78">
        <f>IFERROR((($C8*s_DL)/up_com!R8),".")</f>
        <v>5.5684659708632314</v>
      </c>
    </row>
    <row r="9" spans="1:19">
      <c r="A9" s="75" t="s">
        <v>16</v>
      </c>
      <c r="B9" s="85" t="s">
        <v>8</v>
      </c>
      <c r="C9" s="76">
        <v>5</v>
      </c>
      <c r="D9" s="78">
        <f>IFERROR((($C9*s_DL)/up_com!C9),".")</f>
        <v>819681.34823102516</v>
      </c>
      <c r="E9" s="78">
        <f>IFERROR((($C9*s_DL)/up_com!D9),".")</f>
        <v>54473812.046123855</v>
      </c>
      <c r="F9" s="78">
        <f>IFERROR((($C9*s_DL)/up_com!E9),".")</f>
        <v>65384.874778775898</v>
      </c>
      <c r="G9" s="78">
        <f>IFERROR((($C9*s_DL)/up_com!F9),".")</f>
        <v>4.8100174969716205</v>
      </c>
      <c r="H9" s="78">
        <f>IFERROR((($C9*s_DL)/up_com!G9),".")</f>
        <v>885071.03302729805</v>
      </c>
      <c r="I9" s="78">
        <f>IFERROR((($C9*s_DL)/up_com!H9),".")</f>
        <v>55293498.204372384</v>
      </c>
      <c r="J9" s="78">
        <f>IFERROR((($C9*s_DL)/up_com!I9),".")</f>
        <v>5.9332191780821919</v>
      </c>
      <c r="K9" s="78">
        <f>IFERROR((($C9*s_DL)/up_com!J9),".")</f>
        <v>5.9332191780821919</v>
      </c>
      <c r="L9" s="78">
        <f>IFERROR((($C9*s_DL)/up_com!K9),".")</f>
        <v>5.9332191780821919</v>
      </c>
      <c r="M9" s="78">
        <f>IFERROR((($C9*s_DL)/up_com!L9),".")</f>
        <v>5.9332191780821919</v>
      </c>
      <c r="N9" s="78">
        <f>IFERROR((($C9*s_DL)/up_com!M9),".")</f>
        <v>5.9332191780821919</v>
      </c>
      <c r="O9" s="78">
        <f>IFERROR((($C9*s_DL)/up_com!N9),".")</f>
        <v>5.9166633768899759</v>
      </c>
      <c r="P9" s="78">
        <f>IFERROR((($C9*s_DL)/up_com!O9),".")</f>
        <v>5.8677932829769937</v>
      </c>
      <c r="Q9" s="78">
        <f>IFERROR((($C9*s_DL)/up_com!P9),".")</f>
        <v>5.9302685550653917</v>
      </c>
      <c r="R9" s="78">
        <f>IFERROR((($C9*s_DL)/up_com!Q9),".")</f>
        <v>5.8861301369863019</v>
      </c>
      <c r="S9" s="78">
        <f>IFERROR((($C9*s_DL)/up_com!R9),".")</f>
        <v>5.4362958013141753</v>
      </c>
    </row>
    <row r="10" spans="1:19">
      <c r="A10" s="82" t="s">
        <v>17</v>
      </c>
      <c r="B10" s="76" t="s">
        <v>10</v>
      </c>
      <c r="C10" s="76">
        <v>5</v>
      </c>
      <c r="D10" s="78">
        <f>IFERROR((($C10*s_DL)/up_com!C10),".")</f>
        <v>819681.34823102516</v>
      </c>
      <c r="E10" s="78">
        <f>IFERROR((($C10*s_DL)/up_com!D10),".")</f>
        <v>54473812.046123855</v>
      </c>
      <c r="F10" s="78">
        <f>IFERROR((($C10*s_DL)/up_com!E10),".")</f>
        <v>65384.874778775898</v>
      </c>
      <c r="G10" s="78">
        <f>IFERROR((($C10*s_DL)/up_com!F10),".")</f>
        <v>5.0286692502215828</v>
      </c>
      <c r="H10" s="78">
        <f>IFERROR((($C10*s_DL)/up_com!G10),".")</f>
        <v>885071.2516790512</v>
      </c>
      <c r="I10" s="78">
        <f>IFERROR((($C10*s_DL)/up_com!H10),".")</f>
        <v>55293498.423024133</v>
      </c>
      <c r="J10" s="78">
        <f>IFERROR((($C10*s_DL)/up_com!I10),".")</f>
        <v>6.7305936073059369</v>
      </c>
      <c r="K10" s="78">
        <f>IFERROR((($C10*s_DL)/up_com!J10),".")</f>
        <v>6.7305936073059369</v>
      </c>
      <c r="L10" s="78">
        <f>IFERROR((($C10*s_DL)/up_com!K10),".")</f>
        <v>6.7305936073059369</v>
      </c>
      <c r="M10" s="78">
        <f>IFERROR((($C10*s_DL)/up_com!L10),".")</f>
        <v>6.7305936073059369</v>
      </c>
      <c r="N10" s="78">
        <f>IFERROR((($C10*s_DL)/up_com!M10),".")</f>
        <v>6.7305936073059369</v>
      </c>
      <c r="O10" s="78">
        <f>IFERROR((($C10*s_DL)/up_com!N10),".")</f>
        <v>5.3597282548167957</v>
      </c>
      <c r="P10" s="78">
        <f>IFERROR((($C10*s_DL)/up_com!O10),".")</f>
        <v>5.7325789160214438</v>
      </c>
      <c r="Q10" s="78">
        <f>IFERROR((($C10*s_DL)/up_com!P10),".")</f>
        <v>5.8263031239893204</v>
      </c>
      <c r="R10" s="78">
        <f>IFERROR((($C10*s_DL)/up_com!Q10),".")</f>
        <v>5.4854602259072349</v>
      </c>
      <c r="S10" s="78">
        <f>IFERROR((($C10*s_DL)/up_com!R10),".")</f>
        <v>5.6834166504360617</v>
      </c>
    </row>
    <row r="11" spans="1:19">
      <c r="A11" s="75" t="s">
        <v>18</v>
      </c>
      <c r="B11" s="76" t="s">
        <v>8</v>
      </c>
      <c r="C11" s="76">
        <v>5</v>
      </c>
      <c r="D11" s="78">
        <f>IFERROR((($C11*s_DL)/up_com!C11),".")</f>
        <v>819681.34823102516</v>
      </c>
      <c r="E11" s="78">
        <f>IFERROR((($C11*s_DL)/up_com!D11),".")</f>
        <v>54473812.046123855</v>
      </c>
      <c r="F11" s="78">
        <f>IFERROR((($C11*s_DL)/up_com!E11),".")</f>
        <v>65384.874778775898</v>
      </c>
      <c r="G11" s="78">
        <f>IFERROR((($C11*s_DL)/up_com!F11),".")</f>
        <v>5.1526784699136705</v>
      </c>
      <c r="H11" s="78">
        <f>IFERROR((($C11*s_DL)/up_com!G11),".")</f>
        <v>885071.37568827101</v>
      </c>
      <c r="I11" s="78">
        <f>IFERROR((($C11*s_DL)/up_com!H11),".")</f>
        <v>55293498.547033347</v>
      </c>
      <c r="J11" s="78">
        <f>IFERROR((($C11*s_DL)/up_com!I11),".")</f>
        <v>6.6803652968036529</v>
      </c>
      <c r="K11" s="78">
        <f>IFERROR((($C11*s_DL)/up_com!J11),".")</f>
        <v>6.6803652968036529</v>
      </c>
      <c r="L11" s="78">
        <f>IFERROR((($C11*s_DL)/up_com!K11),".")</f>
        <v>6.6803652968036529</v>
      </c>
      <c r="M11" s="78">
        <f>IFERROR((($C11*s_DL)/up_com!L11),".")</f>
        <v>6.6803652968036529</v>
      </c>
      <c r="N11" s="78">
        <f>IFERROR((($C11*s_DL)/up_com!M11),".")</f>
        <v>6.6803652968036529</v>
      </c>
      <c r="O11" s="78">
        <f>IFERROR((($C11*s_DL)/up_com!N11),".")</f>
        <v>5.1705613752350263</v>
      </c>
      <c r="P11" s="78">
        <f>IFERROR((($C11*s_DL)/up_com!O11),".")</f>
        <v>5.5918236301369859</v>
      </c>
      <c r="Q11" s="78">
        <f>IFERROR((($C11*s_DL)/up_com!P11),".")</f>
        <v>5.70403199331483</v>
      </c>
      <c r="R11" s="78">
        <f>IFERROR((($C11*s_DL)/up_com!Q11),".")</f>
        <v>5.5275174236962243</v>
      </c>
      <c r="S11" s="78">
        <f>IFERROR((($C11*s_DL)/up_com!R11),".")</f>
        <v>5.8235722321487646</v>
      </c>
    </row>
    <row r="12" spans="1:19">
      <c r="A12" s="75" t="s">
        <v>19</v>
      </c>
      <c r="B12" s="85" t="s">
        <v>8</v>
      </c>
      <c r="C12" s="76">
        <v>5</v>
      </c>
      <c r="D12" s="78">
        <f>IFERROR((($C12*s_DL)/up_com!C12),".")</f>
        <v>819681.34823102516</v>
      </c>
      <c r="E12" s="78">
        <f>IFERROR((($C12*s_DL)/up_com!D12),".")</f>
        <v>54473812.046123855</v>
      </c>
      <c r="F12" s="78">
        <f>IFERROR((($C12*s_DL)/up_com!E12),".")</f>
        <v>65384.874778775898</v>
      </c>
      <c r="G12" s="78">
        <f>IFERROR((($C12*s_DL)/up_com!F12),".")</f>
        <v>5.0099326802467754</v>
      </c>
      <c r="H12" s="78">
        <f>IFERROR((($C12*s_DL)/up_com!G12),".")</f>
        <v>885071.23294248141</v>
      </c>
      <c r="I12" s="78">
        <f>IFERROR((($C12*s_DL)/up_com!H12),".")</f>
        <v>55293498.404287562</v>
      </c>
      <c r="J12" s="78" t="str">
        <f>IFERROR((($C12*s_DL)/up_com!I12),".")</f>
        <v>.</v>
      </c>
      <c r="K12" s="78" t="str">
        <f>IFERROR((($C12*s_DL)/up_com!J12),".")</f>
        <v>.</v>
      </c>
      <c r="L12" s="78" t="str">
        <f>IFERROR((($C12*s_DL)/up_com!K12),".")</f>
        <v>.</v>
      </c>
      <c r="M12" s="78" t="str">
        <f>IFERROR((($C12*s_DL)/up_com!L12),".")</f>
        <v>.</v>
      </c>
      <c r="N12" s="78" t="str">
        <f>IFERROR((($C12*s_DL)/up_com!M12),".")</f>
        <v>.</v>
      </c>
      <c r="O12" s="78">
        <f>IFERROR((($C12*s_DL)/up_com!N12),".")</f>
        <v>5.6115102373967209</v>
      </c>
      <c r="P12" s="78">
        <f>IFERROR((($C12*s_DL)/up_com!O12),".")</f>
        <v>5.7922598263049485</v>
      </c>
      <c r="Q12" s="78">
        <f>IFERROR((($C12*s_DL)/up_com!P12),".")</f>
        <v>5.829342540000745</v>
      </c>
      <c r="R12" s="78">
        <f>IFERROR((($C12*s_DL)/up_com!Q12),".")</f>
        <v>5.5505922837667931</v>
      </c>
      <c r="S12" s="78">
        <f>IFERROR((($C12*s_DL)/up_com!R12),".")</f>
        <v>5.6622405244138161</v>
      </c>
    </row>
    <row r="13" spans="1:19">
      <c r="A13" s="75" t="s">
        <v>20</v>
      </c>
      <c r="B13" s="76" t="s">
        <v>8</v>
      </c>
      <c r="C13" s="76">
        <v>5</v>
      </c>
      <c r="D13" s="78">
        <f>IFERROR((($C13*s_DL)/up_com!C13),".")</f>
        <v>819681.34823102516</v>
      </c>
      <c r="E13" s="78">
        <f>IFERROR((($C13*s_DL)/up_com!D13),".")</f>
        <v>54473812.046123855</v>
      </c>
      <c r="F13" s="78">
        <f>IFERROR((($C13*s_DL)/up_com!E13),".")</f>
        <v>65384.874778775898</v>
      </c>
      <c r="G13" s="78">
        <f>IFERROR((($C13*s_DL)/up_com!F13),".")</f>
        <v>5.4979610477944867</v>
      </c>
      <c r="H13" s="78">
        <f>IFERROR((($C13*s_DL)/up_com!G13),".")</f>
        <v>885071.72097084892</v>
      </c>
      <c r="I13" s="78">
        <f>IFERROR((($C13*s_DL)/up_com!H13),".")</f>
        <v>55293498.892315932</v>
      </c>
      <c r="J13" s="78">
        <f>IFERROR((($C13*s_DL)/up_com!I13),".")</f>
        <v>7.4714611872146115</v>
      </c>
      <c r="K13" s="78">
        <f>IFERROR((($C13*s_DL)/up_com!J13),".")</f>
        <v>7.4714611872146115</v>
      </c>
      <c r="L13" s="78">
        <f>IFERROR((($C13*s_DL)/up_com!K13),".")</f>
        <v>7.4714611872146115</v>
      </c>
      <c r="M13" s="78">
        <f>IFERROR((($C13*s_DL)/up_com!L13),".")</f>
        <v>7.4714611872146115</v>
      </c>
      <c r="N13" s="78">
        <f>IFERROR((($C13*s_DL)/up_com!M13),".")</f>
        <v>7.4714611872146115</v>
      </c>
      <c r="O13" s="78">
        <f>IFERROR((($C13*s_DL)/up_com!N13),".")</f>
        <v>6.1868813118688086</v>
      </c>
      <c r="P13" s="78">
        <f>IFERROR((($C13*s_DL)/up_com!O13),".")</f>
        <v>5.9779704653648107</v>
      </c>
      <c r="Q13" s="78">
        <f>IFERROR((($C13*s_DL)/up_com!P13),".")</f>
        <v>5.8697037273016903</v>
      </c>
      <c r="R13" s="78">
        <f>IFERROR((($C13*s_DL)/up_com!Q13),".")</f>
        <v>5.8844014644056877</v>
      </c>
      <c r="S13" s="78">
        <f>IFERROR((($C13*s_DL)/up_com!R13),".")</f>
        <v>6.2138116085298716</v>
      </c>
    </row>
    <row r="14" spans="1:19">
      <c r="A14" s="75" t="s">
        <v>21</v>
      </c>
      <c r="B14" s="76" t="s">
        <v>8</v>
      </c>
      <c r="C14" s="76">
        <v>5</v>
      </c>
      <c r="D14" s="78">
        <f>IFERROR((($C14*s_DL)/up_com!C14),".")</f>
        <v>819681.34823102516</v>
      </c>
      <c r="E14" s="78">
        <f>IFERROR((($C14*s_DL)/up_com!D14),".")</f>
        <v>54473812.046123855</v>
      </c>
      <c r="F14" s="78">
        <f>IFERROR((($C14*s_DL)/up_com!E14),".")</f>
        <v>65384.874778775898</v>
      </c>
      <c r="G14" s="78">
        <f>IFERROR((($C14*s_DL)/up_com!F14),".")</f>
        <v>5.1776914721948026</v>
      </c>
      <c r="H14" s="78">
        <f>IFERROR((($C14*s_DL)/up_com!G14),".")</f>
        <v>885071.40070127335</v>
      </c>
      <c r="I14" s="78">
        <f>IFERROR((($C14*s_DL)/up_com!H14),".")</f>
        <v>55293498.572046362</v>
      </c>
      <c r="J14" s="78">
        <f>IFERROR((($C14*s_DL)/up_com!I14),".")</f>
        <v>6.849885844748858</v>
      </c>
      <c r="K14" s="78">
        <f>IFERROR((($C14*s_DL)/up_com!J14),".")</f>
        <v>6.849885844748858</v>
      </c>
      <c r="L14" s="78">
        <f>IFERROR((($C14*s_DL)/up_com!K14),".")</f>
        <v>6.849885844748858</v>
      </c>
      <c r="M14" s="78">
        <f>IFERROR((($C14*s_DL)/up_com!L14),".")</f>
        <v>6.849885844748858</v>
      </c>
      <c r="N14" s="78">
        <f>IFERROR((($C14*s_DL)/up_com!M14),".")</f>
        <v>6.849885844748858</v>
      </c>
      <c r="O14" s="78">
        <f>IFERROR((($C14*s_DL)/up_com!N14),".")</f>
        <v>5.7895372321742222</v>
      </c>
      <c r="P14" s="78">
        <f>IFERROR((($C14*s_DL)/up_com!O14),".")</f>
        <v>5.8213636565146043</v>
      </c>
      <c r="Q14" s="78">
        <f>IFERROR((($C14*s_DL)/up_com!P14),".")</f>
        <v>5.8417708953742258</v>
      </c>
      <c r="R14" s="78">
        <f>IFERROR((($C14*s_DL)/up_com!Q14),".")</f>
        <v>5.5853881278538804</v>
      </c>
      <c r="S14" s="78">
        <f>IFERROR((($C14*s_DL)/up_com!R14),".")</f>
        <v>5.8518420002659912</v>
      </c>
    </row>
    <row r="15" spans="1:19">
      <c r="A15" s="75" t="s">
        <v>22</v>
      </c>
      <c r="B15" s="76" t="s">
        <v>8</v>
      </c>
      <c r="C15" s="76">
        <v>5</v>
      </c>
      <c r="D15" s="78">
        <f>IFERROR((($C15*s_DL)/up_com!C15),".")</f>
        <v>819681.34823102516</v>
      </c>
      <c r="E15" s="78">
        <f>IFERROR((($C15*s_DL)/up_com!D15),".")</f>
        <v>54473812.046123855</v>
      </c>
      <c r="F15" s="78">
        <f>IFERROR((($C15*s_DL)/up_com!E15),".")</f>
        <v>65384.874778775898</v>
      </c>
      <c r="G15" s="78">
        <f>IFERROR((($C15*s_DL)/up_com!F15),".")</f>
        <v>4.9997083278381078</v>
      </c>
      <c r="H15" s="78">
        <f>IFERROR((($C15*s_DL)/up_com!G15),".")</f>
        <v>885071.22271812893</v>
      </c>
      <c r="I15" s="78">
        <f>IFERROR((($C15*s_DL)/up_com!H15),".")</f>
        <v>55293498.394063205</v>
      </c>
      <c r="J15" s="78">
        <f>IFERROR((($C15*s_DL)/up_com!I15),".")</f>
        <v>6.7305936073059369</v>
      </c>
      <c r="K15" s="78">
        <f>IFERROR((($C15*s_DL)/up_com!J15),".")</f>
        <v>6.7305936073059369</v>
      </c>
      <c r="L15" s="78">
        <f>IFERROR((($C15*s_DL)/up_com!K15),".")</f>
        <v>6.7305936073059369</v>
      </c>
      <c r="M15" s="78">
        <f>IFERROR((($C15*s_DL)/up_com!L15),".")</f>
        <v>6.7305936073059369</v>
      </c>
      <c r="N15" s="78">
        <f>IFERROR((($C15*s_DL)/up_com!M15),".")</f>
        <v>6.7305936073059369</v>
      </c>
      <c r="O15" s="78">
        <f>IFERROR((($C15*s_DL)/up_com!N15),".")</f>
        <v>5.6506849315068495</v>
      </c>
      <c r="P15" s="78">
        <f>IFERROR((($C15*s_DL)/up_com!O15),".")</f>
        <v>5.6506849315068495</v>
      </c>
      <c r="Q15" s="78">
        <f>IFERROR((($C15*s_DL)/up_com!P15),".")</f>
        <v>5.6506849315068495</v>
      </c>
      <c r="R15" s="78">
        <f>IFERROR((($C15*s_DL)/up_com!Q15),".")</f>
        <v>5.6506849315068495</v>
      </c>
      <c r="S15" s="78">
        <f>IFERROR((($C15*s_DL)/up_com!R15),".")</f>
        <v>5.6506849315068495</v>
      </c>
    </row>
    <row r="16" spans="1:19">
      <c r="A16" s="82" t="s">
        <v>23</v>
      </c>
      <c r="B16" s="85" t="s">
        <v>8</v>
      </c>
      <c r="C16" s="76">
        <v>5</v>
      </c>
      <c r="D16" s="78">
        <f>IFERROR((($C16*s_DL)/up_com!C16),".")</f>
        <v>819681.34823102516</v>
      </c>
      <c r="E16" s="78">
        <f>IFERROR((($C16*s_DL)/up_com!D16),".")</f>
        <v>54473812.046123855</v>
      </c>
      <c r="F16" s="78">
        <f>IFERROR((($C16*s_DL)/up_com!E16),".")</f>
        <v>65384.874778775898</v>
      </c>
      <c r="G16" s="78">
        <f>IFERROR((($C16*s_DL)/up_com!F16),".")</f>
        <v>5.5552314753756757</v>
      </c>
      <c r="H16" s="78">
        <f>IFERROR((($C16*s_DL)/up_com!G16),".")</f>
        <v>885071.77824127639</v>
      </c>
      <c r="I16" s="78">
        <f>IFERROR((($C16*s_DL)/up_com!H16),".")</f>
        <v>55293498.949586354</v>
      </c>
      <c r="J16" s="78">
        <f>IFERROR((($C16*s_DL)/up_com!I16),".")</f>
        <v>7.5279680365296802</v>
      </c>
      <c r="K16" s="78">
        <f>IFERROR((($C16*s_DL)/up_com!J16),".")</f>
        <v>7.5279680365296802</v>
      </c>
      <c r="L16" s="78">
        <f>IFERROR((($C16*s_DL)/up_com!K16),".")</f>
        <v>7.5279680365296802</v>
      </c>
      <c r="M16" s="78">
        <f>IFERROR((($C16*s_DL)/up_com!L16),".")</f>
        <v>7.5279680365296802</v>
      </c>
      <c r="N16" s="78">
        <f>IFERROR((($C16*s_DL)/up_com!M16),".")</f>
        <v>7.5279680365296802</v>
      </c>
      <c r="O16" s="78">
        <f>IFERROR((($C16*s_DL)/up_com!N16),".")</f>
        <v>5.9421885192433104</v>
      </c>
      <c r="P16" s="78">
        <f>IFERROR((($C16*s_DL)/up_com!O16),".")</f>
        <v>6.1169130611691296</v>
      </c>
      <c r="Q16" s="78">
        <f>IFERROR((($C16*s_DL)/up_com!P16),".")</f>
        <v>5.9603696161915325</v>
      </c>
      <c r="R16" s="78">
        <f>IFERROR((($C16*s_DL)/up_com!Q16),".")</f>
        <v>5.9297311009639753</v>
      </c>
      <c r="S16" s="78">
        <f>IFERROR((($C16*s_DL)/up_com!R16),".")</f>
        <v>6.2785388127853876</v>
      </c>
    </row>
    <row r="17" spans="1:19">
      <c r="A17" s="75" t="s">
        <v>24</v>
      </c>
      <c r="B17" s="85" t="s">
        <v>8</v>
      </c>
      <c r="C17" s="76">
        <v>5</v>
      </c>
      <c r="D17" s="78">
        <f>IFERROR((($C17*s_DL)/up_com!C17),".")</f>
        <v>819681.34823102516</v>
      </c>
      <c r="E17" s="78">
        <f>IFERROR((($C17*s_DL)/up_com!D17),".")</f>
        <v>54473812.046123855</v>
      </c>
      <c r="F17" s="78">
        <f>IFERROR((($C17*s_DL)/up_com!E17),".")</f>
        <v>65384.874778775898</v>
      </c>
      <c r="G17" s="78">
        <f>IFERROR((($C17*s_DL)/up_com!F17),".")</f>
        <v>5.009071077515709</v>
      </c>
      <c r="H17" s="78">
        <f>IFERROR((($C17*s_DL)/up_com!G17),".")</f>
        <v>885071.23208087846</v>
      </c>
      <c r="I17" s="78">
        <f>IFERROR((($C17*s_DL)/up_com!H17),".")</f>
        <v>55293498.403425954</v>
      </c>
      <c r="J17" s="78">
        <f>IFERROR((($C17*s_DL)/up_com!I17),".")</f>
        <v>6.5171232876712333</v>
      </c>
      <c r="K17" s="78">
        <f>IFERROR((($C17*s_DL)/up_com!J17),".")</f>
        <v>6.5171232876712333</v>
      </c>
      <c r="L17" s="78">
        <f>IFERROR((($C17*s_DL)/up_com!K17),".")</f>
        <v>6.5171232876712333</v>
      </c>
      <c r="M17" s="78">
        <f>IFERROR((($C17*s_DL)/up_com!L17),".")</f>
        <v>6.5171232876712333</v>
      </c>
      <c r="N17" s="78">
        <f>IFERROR((($C17*s_DL)/up_com!M17),".")</f>
        <v>6.5171232876712333</v>
      </c>
      <c r="O17" s="78">
        <f>IFERROR((($C17*s_DL)/up_com!N17),".")</f>
        <v>5.8036913395495198</v>
      </c>
      <c r="P17" s="78">
        <f>IFERROR((($C17*s_DL)/up_com!O17),".")</f>
        <v>5.8112987150897304</v>
      </c>
      <c r="Q17" s="78">
        <f>IFERROR((($C17*s_DL)/up_com!P17),".")</f>
        <v>5.8370790525114158</v>
      </c>
      <c r="R17" s="78">
        <f>IFERROR((($C17*s_DL)/up_com!Q17),".")</f>
        <v>5.5198820395738224</v>
      </c>
      <c r="S17" s="78">
        <f>IFERROR((($C17*s_DL)/up_com!R17),".")</f>
        <v>5.6612667384946906</v>
      </c>
    </row>
    <row r="18" spans="1:19">
      <c r="A18" s="75" t="s">
        <v>25</v>
      </c>
      <c r="B18" s="85" t="s">
        <v>8</v>
      </c>
      <c r="C18" s="76">
        <v>5</v>
      </c>
      <c r="D18" s="78">
        <f>IFERROR((($C18*s_DL)/up_com!C18),".")</f>
        <v>819681.34823102516</v>
      </c>
      <c r="E18" s="78">
        <f>IFERROR((($C18*s_DL)/up_com!D18),".")</f>
        <v>54473812.046123855</v>
      </c>
      <c r="F18" s="78">
        <f>IFERROR((($C18*s_DL)/up_com!E18),".")</f>
        <v>65384.874778775898</v>
      </c>
      <c r="G18" s="78">
        <f>IFERROR((($C18*s_DL)/up_com!F18),".")</f>
        <v>4.8961362155853427</v>
      </c>
      <c r="H18" s="78">
        <f>IFERROR((($C18*s_DL)/up_com!G18),".")</f>
        <v>885071.11914601666</v>
      </c>
      <c r="I18" s="78">
        <f>IFERROR((($C18*s_DL)/up_com!H18),".")</f>
        <v>55293498.290491089</v>
      </c>
      <c r="J18" s="78">
        <f>IFERROR((($C18*s_DL)/up_com!I18),".")</f>
        <v>6.1027397260273952</v>
      </c>
      <c r="K18" s="78">
        <f>IFERROR((($C18*s_DL)/up_com!J18),".")</f>
        <v>6.1027397260273952</v>
      </c>
      <c r="L18" s="78">
        <f>IFERROR((($C18*s_DL)/up_com!K18),".")</f>
        <v>6.1027397260273952</v>
      </c>
      <c r="M18" s="78">
        <f>IFERROR((($C18*s_DL)/up_com!L18),".")</f>
        <v>6.1027397260273952</v>
      </c>
      <c r="N18" s="78">
        <f>IFERROR((($C18*s_DL)/up_com!M18),".")</f>
        <v>6.1027397260273952</v>
      </c>
      <c r="O18" s="78">
        <f>IFERROR((($C18*s_DL)/up_com!N18),".")</f>
        <v>5.8774867740832368</v>
      </c>
      <c r="P18" s="78">
        <f>IFERROR((($C18*s_DL)/up_com!O18),".")</f>
        <v>5.87884403425263</v>
      </c>
      <c r="Q18" s="78">
        <f>IFERROR((($C18*s_DL)/up_com!P18),".")</f>
        <v>5.839863611892083</v>
      </c>
      <c r="R18" s="78">
        <f>IFERROR((($C18*s_DL)/up_com!Q18),".")</f>
        <v>5.9311097875719661</v>
      </c>
      <c r="S18" s="78">
        <f>IFERROR((($C18*s_DL)/up_com!R18),".")</f>
        <v>5.5336274282176303</v>
      </c>
    </row>
    <row r="19" spans="1:19">
      <c r="A19" s="75" t="s">
        <v>26</v>
      </c>
      <c r="B19" s="76" t="s">
        <v>8</v>
      </c>
      <c r="C19" s="76">
        <v>5</v>
      </c>
      <c r="D19" s="78">
        <f>IFERROR((($C19*s_DL)/up_com!C19),".")</f>
        <v>819681.34823102516</v>
      </c>
      <c r="E19" s="78">
        <f>IFERROR((($C19*s_DL)/up_com!D19),".")</f>
        <v>54473812.046123855</v>
      </c>
      <c r="F19" s="78">
        <f>IFERROR((($C19*s_DL)/up_com!E19),".")</f>
        <v>65384.874778775898</v>
      </c>
      <c r="G19" s="78">
        <f>IFERROR((($C19*s_DL)/up_com!F19),".")</f>
        <v>4.8881185252759742</v>
      </c>
      <c r="H19" s="78">
        <f>IFERROR((($C19*s_DL)/up_com!G19),".")</f>
        <v>885071.11112832627</v>
      </c>
      <c r="I19" s="78">
        <f>IFERROR((($C19*s_DL)/up_com!H19),".")</f>
        <v>55293498.282473408</v>
      </c>
      <c r="J19" s="78" t="str">
        <f>IFERROR((($C19*s_DL)/up_com!I19),".")</f>
        <v>.</v>
      </c>
      <c r="K19" s="78" t="str">
        <f>IFERROR((($C19*s_DL)/up_com!J19),".")</f>
        <v>.</v>
      </c>
      <c r="L19" s="78" t="str">
        <f>IFERROR((($C19*s_DL)/up_com!K19),".")</f>
        <v>.</v>
      </c>
      <c r="M19" s="78" t="str">
        <f>IFERROR((($C19*s_DL)/up_com!L19),".")</f>
        <v>.</v>
      </c>
      <c r="N19" s="78" t="str">
        <f>IFERROR((($C19*s_DL)/up_com!M19),".")</f>
        <v>.</v>
      </c>
      <c r="O19" s="78">
        <f>IFERROR((($C19*s_DL)/up_com!N19),".")</f>
        <v>5.8838878016960194</v>
      </c>
      <c r="P19" s="78">
        <f>IFERROR((($C19*s_DL)/up_com!O19),".")</f>
        <v>5.8700037530493523</v>
      </c>
      <c r="Q19" s="78">
        <f>IFERROR((($C19*s_DL)/up_com!P19),".")</f>
        <v>5.8528751644609525</v>
      </c>
      <c r="R19" s="78">
        <f>IFERROR((($C19*s_DL)/up_com!Q19),".")</f>
        <v>5.95656246341178</v>
      </c>
      <c r="S19" s="78">
        <f>IFERROR((($C19*s_DL)/up_com!R19),".")</f>
        <v>5.5245658112500209</v>
      </c>
    </row>
    <row r="20" spans="1:19">
      <c r="A20" s="75" t="s">
        <v>27</v>
      </c>
      <c r="B20" s="85" t="s">
        <v>8</v>
      </c>
      <c r="C20" s="76">
        <v>5</v>
      </c>
      <c r="D20" s="78">
        <f>IFERROR((($C20*s_DL)/up_com!C20),".")</f>
        <v>819681.34823102516</v>
      </c>
      <c r="E20" s="78">
        <f>IFERROR((($C20*s_DL)/up_com!D20),".")</f>
        <v>54473812.046123855</v>
      </c>
      <c r="F20" s="78">
        <f>IFERROR((($C20*s_DL)/up_com!E20),".")</f>
        <v>65384.874778775898</v>
      </c>
      <c r="G20" s="78">
        <f>IFERROR((($C20*s_DL)/up_com!F20),".")</f>
        <v>4.8842035149837617</v>
      </c>
      <c r="H20" s="78">
        <f>IFERROR((($C20*s_DL)/up_com!G20),".")</f>
        <v>885071.10721331614</v>
      </c>
      <c r="I20" s="78">
        <f>IFERROR((($C20*s_DL)/up_com!H20),".")</f>
        <v>55293498.278558396</v>
      </c>
      <c r="J20" s="78">
        <f>IFERROR((($C20*s_DL)/up_com!I20),".")</f>
        <v>6.1027397260273952</v>
      </c>
      <c r="K20" s="78">
        <f>IFERROR((($C20*s_DL)/up_com!J20),".")</f>
        <v>6.1027397260273952</v>
      </c>
      <c r="L20" s="78">
        <f>IFERROR((($C20*s_DL)/up_com!K20),".")</f>
        <v>6.1027397260273952</v>
      </c>
      <c r="M20" s="78">
        <f>IFERROR((($C20*s_DL)/up_com!L20),".")</f>
        <v>6.1027397260273952</v>
      </c>
      <c r="N20" s="78">
        <f>IFERROR((($C20*s_DL)/up_com!M20),".")</f>
        <v>6.1027397260273952</v>
      </c>
      <c r="O20" s="78">
        <f>IFERROR((($C20*s_DL)/up_com!N20),".")</f>
        <v>5.8578119851245134</v>
      </c>
      <c r="P20" s="78">
        <f>IFERROR((($C20*s_DL)/up_com!O20),".")</f>
        <v>5.8788181740832117</v>
      </c>
      <c r="Q20" s="78">
        <f>IFERROR((($C20*s_DL)/up_com!P20),".")</f>
        <v>5.8449824241787232</v>
      </c>
      <c r="R20" s="78">
        <f>IFERROR((($C20*s_DL)/up_com!Q20),".")</f>
        <v>5.9297311009639753</v>
      </c>
      <c r="S20" s="78">
        <f>IFERROR((($C20*s_DL)/up_com!R20),".")</f>
        <v>5.5201410552014094</v>
      </c>
    </row>
    <row r="21" spans="1:19">
      <c r="A21" s="75" t="s">
        <v>28</v>
      </c>
      <c r="B21" s="85" t="s">
        <v>8</v>
      </c>
      <c r="C21" s="76">
        <v>5</v>
      </c>
      <c r="D21" s="78">
        <f>IFERROR((($C21*s_DL)/up_com!C21),".")</f>
        <v>819681.34823102516</v>
      </c>
      <c r="E21" s="78">
        <f>IFERROR((($C21*s_DL)/up_com!D21),".")</f>
        <v>54473812.046123855</v>
      </c>
      <c r="F21" s="78">
        <f>IFERROR((($C21*s_DL)/up_com!E21),".")</f>
        <v>65384.874778775898</v>
      </c>
      <c r="G21" s="78">
        <f>IFERROR((($C21*s_DL)/up_com!F21),".")</f>
        <v>4.9997083278381078</v>
      </c>
      <c r="H21" s="78">
        <f>IFERROR((($C21*s_DL)/up_com!G21),".")</f>
        <v>885071.22271812893</v>
      </c>
      <c r="I21" s="78">
        <f>IFERROR((($C21*s_DL)/up_com!H21),".")</f>
        <v>55293498.394063205</v>
      </c>
      <c r="J21" s="78">
        <f>IFERROR((($C21*s_DL)/up_com!I21),".")</f>
        <v>6.090182648401826</v>
      </c>
      <c r="K21" s="78">
        <f>IFERROR((($C21*s_DL)/up_com!J21),".")</f>
        <v>6.090182648401826</v>
      </c>
      <c r="L21" s="78">
        <f>IFERROR((($C21*s_DL)/up_com!K21),".")</f>
        <v>6.090182648401826</v>
      </c>
      <c r="M21" s="78">
        <f>IFERROR((($C21*s_DL)/up_com!L21),".")</f>
        <v>6.090182648401826</v>
      </c>
      <c r="N21" s="78">
        <f>IFERROR((($C21*s_DL)/up_com!M21),".")</f>
        <v>6.090182648401826</v>
      </c>
      <c r="O21" s="78">
        <f>IFERROR((($C21*s_DL)/up_com!N21),".")</f>
        <v>5.6506849315068495</v>
      </c>
      <c r="P21" s="78">
        <f>IFERROR((($C21*s_DL)/up_com!O21),".")</f>
        <v>5.6506849315068495</v>
      </c>
      <c r="Q21" s="78">
        <f>IFERROR((($C21*s_DL)/up_com!P21),".")</f>
        <v>5.6506849315068495</v>
      </c>
      <c r="R21" s="78">
        <f>IFERROR((($C21*s_DL)/up_com!Q21),".")</f>
        <v>5.6506849315068495</v>
      </c>
      <c r="S21" s="78">
        <f>IFERROR((($C21*s_DL)/up_com!R21),".")</f>
        <v>5.6506849315068495</v>
      </c>
    </row>
    <row r="22" spans="1:19">
      <c r="A22" s="75" t="s">
        <v>29</v>
      </c>
      <c r="B22" s="76" t="s">
        <v>8</v>
      </c>
      <c r="C22" s="76">
        <v>5</v>
      </c>
      <c r="D22" s="78">
        <f>IFERROR((($C22*s_DL)/up_com!C22),".")</f>
        <v>819681.34823102516</v>
      </c>
      <c r="E22" s="78">
        <f>IFERROR((($C22*s_DL)/up_com!D22),".")</f>
        <v>54473812.046123855</v>
      </c>
      <c r="F22" s="78">
        <f>IFERROR((($C22*s_DL)/up_com!E22),".")</f>
        <v>65384.874778775898</v>
      </c>
      <c r="G22" s="78">
        <f>IFERROR((($C22*s_DL)/up_com!F22),".")</f>
        <v>5.4856945028049093</v>
      </c>
      <c r="H22" s="78">
        <f>IFERROR((($C22*s_DL)/up_com!G22),".")</f>
        <v>885071.70870430372</v>
      </c>
      <c r="I22" s="78">
        <f>IFERROR((($C22*s_DL)/up_com!H22),".")</f>
        <v>55293498.880049393</v>
      </c>
      <c r="J22" s="78">
        <f>IFERROR((($C22*s_DL)/up_com!I22),".")</f>
        <v>7.345890410958904</v>
      </c>
      <c r="K22" s="78">
        <f>IFERROR((($C22*s_DL)/up_com!J22),".")</f>
        <v>7.345890410958904</v>
      </c>
      <c r="L22" s="78">
        <f>IFERROR((($C22*s_DL)/up_com!K22),".")</f>
        <v>7.345890410958904</v>
      </c>
      <c r="M22" s="78">
        <f>IFERROR((($C22*s_DL)/up_com!L22),".")</f>
        <v>7.345890410958904</v>
      </c>
      <c r="N22" s="78">
        <f>IFERROR((($C22*s_DL)/up_com!M22),".")</f>
        <v>7.345890410958904</v>
      </c>
      <c r="O22" s="78">
        <f>IFERROR((($C22*s_DL)/up_com!N22),".")</f>
        <v>5.4519524704859084</v>
      </c>
      <c r="P22" s="78">
        <f>IFERROR((($C22*s_DL)/up_com!O22),".")</f>
        <v>6.2085179338323844</v>
      </c>
      <c r="Q22" s="78">
        <f>IFERROR((($C22*s_DL)/up_com!P22),".")</f>
        <v>5.9957217491464085</v>
      </c>
      <c r="R22" s="78">
        <f>IFERROR((($C22*s_DL)/up_com!Q22),".")</f>
        <v>6.0123663444129436</v>
      </c>
      <c r="S22" s="78">
        <f>IFERROR((($C22*s_DL)/up_com!R22),".")</f>
        <v>6.1999479236128296</v>
      </c>
    </row>
    <row r="23" spans="1:19">
      <c r="A23" s="82" t="s">
        <v>30</v>
      </c>
      <c r="B23" s="85" t="s">
        <v>10</v>
      </c>
      <c r="C23" s="76">
        <v>5</v>
      </c>
      <c r="D23" s="78">
        <f>IFERROR((($C23*s_DL)/up_com!C23),".")</f>
        <v>819681.34823102516</v>
      </c>
      <c r="E23" s="78">
        <f>IFERROR((($C23*s_DL)/up_com!D23),".")</f>
        <v>54473812.046123855</v>
      </c>
      <c r="F23" s="78">
        <f>IFERROR((($C23*s_DL)/up_com!E23),".")</f>
        <v>65384.874778775898</v>
      </c>
      <c r="G23" s="78">
        <f>IFERROR((($C23*s_DL)/up_com!F23),".")</f>
        <v>5.154854432105358</v>
      </c>
      <c r="H23" s="78">
        <f>IFERROR((($C23*s_DL)/up_com!G23),".")</f>
        <v>885071.37786423322</v>
      </c>
      <c r="I23" s="78">
        <f>IFERROR((($C23*s_DL)/up_com!H23),".")</f>
        <v>55293498.549209312</v>
      </c>
      <c r="J23" s="78">
        <f>IFERROR((($C23*s_DL)/up_com!I23),".")</f>
        <v>6.8122146118721458</v>
      </c>
      <c r="K23" s="78">
        <f>IFERROR((($C23*s_DL)/up_com!J23),".")</f>
        <v>6.8122146118721458</v>
      </c>
      <c r="L23" s="78">
        <f>IFERROR((($C23*s_DL)/up_com!K23),".")</f>
        <v>6.8122146118721458</v>
      </c>
      <c r="M23" s="78">
        <f>IFERROR((($C23*s_DL)/up_com!L23),".")</f>
        <v>6.8122146118721458</v>
      </c>
      <c r="N23" s="78">
        <f>IFERROR((($C23*s_DL)/up_com!M23),".")</f>
        <v>6.8122146118721458</v>
      </c>
      <c r="O23" s="78">
        <f>IFERROR((($C23*s_DL)/up_com!N23),".")</f>
        <v>5.1942229175411168</v>
      </c>
      <c r="P23" s="78">
        <f>IFERROR((($C23*s_DL)/up_com!O23),".")</f>
        <v>5.5342743334582405</v>
      </c>
      <c r="Q23" s="78">
        <f>IFERROR((($C23*s_DL)/up_com!P23),".")</f>
        <v>5.6041177638416917</v>
      </c>
      <c r="R23" s="78">
        <f>IFERROR((($C23*s_DL)/up_com!Q23),".")</f>
        <v>5.547058562752138</v>
      </c>
      <c r="S23" s="78">
        <f>IFERROR((($C23*s_DL)/up_com!R23),".")</f>
        <v>5.8260315109630181</v>
      </c>
    </row>
    <row r="24" spans="1:19">
      <c r="A24" s="75" t="s">
        <v>31</v>
      </c>
      <c r="B24" s="85" t="s">
        <v>8</v>
      </c>
      <c r="C24" s="76">
        <v>5</v>
      </c>
      <c r="D24" s="78">
        <f>IFERROR((($C24*s_DL)/up_com!C24),".")</f>
        <v>819681.34823102516</v>
      </c>
      <c r="E24" s="78">
        <f>IFERROR((($C24*s_DL)/up_com!D24),".")</f>
        <v>54473812.046123855</v>
      </c>
      <c r="F24" s="78">
        <f>IFERROR((($C24*s_DL)/up_com!E24),".")</f>
        <v>65384.874778775898</v>
      </c>
      <c r="G24" s="78">
        <f>IFERROR((($C24*s_DL)/up_com!F24),".")</f>
        <v>4.9223570034974369</v>
      </c>
      <c r="H24" s="78">
        <f>IFERROR((($C24*s_DL)/up_com!G24),".")</f>
        <v>885071.14536680456</v>
      </c>
      <c r="I24" s="78">
        <f>IFERROR((($C24*s_DL)/up_com!H24),".")</f>
        <v>55293498.316711888</v>
      </c>
      <c r="J24" s="78">
        <f>IFERROR((($C24*s_DL)/up_com!I24),".")</f>
        <v>6.2094748858447488</v>
      </c>
      <c r="K24" s="78">
        <f>IFERROR((($C24*s_DL)/up_com!J24),".")</f>
        <v>6.2094748858447488</v>
      </c>
      <c r="L24" s="78">
        <f>IFERROR((($C24*s_DL)/up_com!K24),".")</f>
        <v>6.2094748858447488</v>
      </c>
      <c r="M24" s="78">
        <f>IFERROR((($C24*s_DL)/up_com!L24),".")</f>
        <v>6.2094748858447488</v>
      </c>
      <c r="N24" s="78">
        <f>IFERROR((($C24*s_DL)/up_com!M24),".")</f>
        <v>6.2094748858447488</v>
      </c>
      <c r="O24" s="78">
        <f>IFERROR((($C24*s_DL)/up_com!N24),".")</f>
        <v>5.7348664574883284</v>
      </c>
      <c r="P24" s="78">
        <f>IFERROR((($C24*s_DL)/up_com!O24),".")</f>
        <v>5.8634288086342865</v>
      </c>
      <c r="Q24" s="78">
        <f>IFERROR((($C24*s_DL)/up_com!P24),".")</f>
        <v>5.7708402564954673</v>
      </c>
      <c r="R24" s="78">
        <f>IFERROR((($C24*s_DL)/up_com!Q24),".")</f>
        <v>5.9960045662100443</v>
      </c>
      <c r="S24" s="78">
        <f>IFERROR((($C24*s_DL)/up_com!R24),".")</f>
        <v>5.5632622391769297</v>
      </c>
    </row>
    <row r="25" spans="1:19">
      <c r="A25" s="82" t="s">
        <v>32</v>
      </c>
      <c r="B25" s="85" t="s">
        <v>10</v>
      </c>
      <c r="C25" s="76">
        <v>5</v>
      </c>
      <c r="D25" s="78">
        <f>IFERROR((($C25*s_DL)/up_com!C25),".")</f>
        <v>819681.34823102516</v>
      </c>
      <c r="E25" s="78">
        <f>IFERROR((($C25*s_DL)/up_com!D25),".")</f>
        <v>54473812.046123855</v>
      </c>
      <c r="F25" s="78">
        <f>IFERROR((($C25*s_DL)/up_com!E25),".")</f>
        <v>65384.874778775898</v>
      </c>
      <c r="G25" s="78">
        <f>IFERROR((($C25*s_DL)/up_com!F25),".")</f>
        <v>4.8957573163270558</v>
      </c>
      <c r="H25" s="78">
        <f>IFERROR((($C25*s_DL)/up_com!G25),".")</f>
        <v>885071.11876711727</v>
      </c>
      <c r="I25" s="78">
        <f>IFERROR((($C25*s_DL)/up_com!H25),".")</f>
        <v>55293498.29011219</v>
      </c>
      <c r="J25" s="78">
        <f>IFERROR((($C25*s_DL)/up_com!I25),".")</f>
        <v>6.272260273972603</v>
      </c>
      <c r="K25" s="78">
        <f>IFERROR((($C25*s_DL)/up_com!J25),".")</f>
        <v>6.272260273972603</v>
      </c>
      <c r="L25" s="78">
        <f>IFERROR((($C25*s_DL)/up_com!K25),".")</f>
        <v>6.272260273972603</v>
      </c>
      <c r="M25" s="78">
        <f>IFERROR((($C25*s_DL)/up_com!L25),".")</f>
        <v>6.272260273972603</v>
      </c>
      <c r="N25" s="78">
        <f>IFERROR((($C25*s_DL)/up_com!M25),".")</f>
        <v>6.272260273972603</v>
      </c>
      <c r="O25" s="78">
        <f>IFERROR((($C25*s_DL)/up_com!N25),".")</f>
        <v>5.9218036529680358</v>
      </c>
      <c r="P25" s="78">
        <f>IFERROR((($C25*s_DL)/up_com!O25),".")</f>
        <v>5.898627228572261</v>
      </c>
      <c r="Q25" s="78">
        <f>IFERROR((($C25*s_DL)/up_com!P25),".")</f>
        <v>5.8512037103444969</v>
      </c>
      <c r="R25" s="78">
        <f>IFERROR((($C25*s_DL)/up_com!Q25),".")</f>
        <v>5.7750710777978798</v>
      </c>
      <c r="S25" s="78">
        <f>IFERROR((($C25*s_DL)/up_com!R25),".")</f>
        <v>5.5331991951710267</v>
      </c>
    </row>
    <row r="26" spans="1:19">
      <c r="A26" s="75" t="s">
        <v>33</v>
      </c>
      <c r="B26" s="76" t="s">
        <v>8</v>
      </c>
      <c r="C26" s="76">
        <v>5</v>
      </c>
      <c r="D26" s="78">
        <f>IFERROR((($C26*s_DL)/up_com!C26),".")</f>
        <v>819681.34823102516</v>
      </c>
      <c r="E26" s="78">
        <f>IFERROR((($C26*s_DL)/up_com!D26),".")</f>
        <v>54473812.046123855</v>
      </c>
      <c r="F26" s="78">
        <f>IFERROR((($C26*s_DL)/up_com!E26),".")</f>
        <v>65384.874778775898</v>
      </c>
      <c r="G26" s="78">
        <f>IFERROR((($C26*s_DL)/up_com!F26),".")</f>
        <v>5.4184873159818103</v>
      </c>
      <c r="H26" s="78">
        <f>IFERROR((($C26*s_DL)/up_com!G26),".")</f>
        <v>885071.641497117</v>
      </c>
      <c r="I26" s="78">
        <f>IFERROR((($C26*s_DL)/up_com!H26),".")</f>
        <v>55293498.812842198</v>
      </c>
      <c r="J26" s="78">
        <f>IFERROR((($C26*s_DL)/up_com!I26),".")</f>
        <v>7.345890410958904</v>
      </c>
      <c r="K26" s="78">
        <f>IFERROR((($C26*s_DL)/up_com!J26),".")</f>
        <v>7.345890410958904</v>
      </c>
      <c r="L26" s="78">
        <f>IFERROR((($C26*s_DL)/up_com!K26),".")</f>
        <v>7.345890410958904</v>
      </c>
      <c r="M26" s="78">
        <f>IFERROR((($C26*s_DL)/up_com!L26),".")</f>
        <v>7.345890410958904</v>
      </c>
      <c r="N26" s="78">
        <f>IFERROR((($C26*s_DL)/up_com!M26),".")</f>
        <v>7.345890410958904</v>
      </c>
      <c r="O26" s="78">
        <f>IFERROR((($C26*s_DL)/up_com!N26),".")</f>
        <v>5.9737553752715362</v>
      </c>
      <c r="P26" s="78">
        <f>IFERROR((($C26*s_DL)/up_com!O26),".")</f>
        <v>5.7740133724722753</v>
      </c>
      <c r="Q26" s="78">
        <f>IFERROR((($C26*s_DL)/up_com!P26),".")</f>
        <v>5.7181592101870571</v>
      </c>
      <c r="R26" s="78">
        <f>IFERROR((($C26*s_DL)/up_com!Q26),".")</f>
        <v>5.7733690232509352</v>
      </c>
      <c r="S26" s="78">
        <f>IFERROR((($C26*s_DL)/up_com!R26),".")</f>
        <v>6.1239901650860524</v>
      </c>
    </row>
    <row r="27" spans="1:19">
      <c r="A27" s="75" t="s">
        <v>34</v>
      </c>
      <c r="B27" s="85" t="s">
        <v>8</v>
      </c>
      <c r="C27" s="76">
        <v>5</v>
      </c>
      <c r="D27" s="78">
        <f>IFERROR((($C27*s_DL)/up_com!C27),".")</f>
        <v>819681.34823102516</v>
      </c>
      <c r="E27" s="78">
        <f>IFERROR((($C27*s_DL)/up_com!D27),".")</f>
        <v>54473812.046123855</v>
      </c>
      <c r="F27" s="78">
        <f>IFERROR((($C27*s_DL)/up_com!E27),".")</f>
        <v>65384.874778775898</v>
      </c>
      <c r="G27" s="78">
        <f>IFERROR((($C27*s_DL)/up_com!F27),".")</f>
        <v>5.2331890710060698</v>
      </c>
      <c r="H27" s="78">
        <f>IFERROR((($C27*s_DL)/up_com!G27),".")</f>
        <v>885071.45619887218</v>
      </c>
      <c r="I27" s="78">
        <f>IFERROR((($C27*s_DL)/up_com!H27),".")</f>
        <v>55293498.627543949</v>
      </c>
      <c r="J27" s="78">
        <f>IFERROR((($C27*s_DL)/up_com!I27),".")</f>
        <v>6.8310502283105032</v>
      </c>
      <c r="K27" s="78">
        <f>IFERROR((($C27*s_DL)/up_com!J27),".")</f>
        <v>6.8310502283105032</v>
      </c>
      <c r="L27" s="78">
        <f>IFERROR((($C27*s_DL)/up_com!K27),".")</f>
        <v>6.8310502283105032</v>
      </c>
      <c r="M27" s="78">
        <f>IFERROR((($C27*s_DL)/up_com!L27),".")</f>
        <v>6.8310502283105032</v>
      </c>
      <c r="N27" s="78">
        <f>IFERROR((($C27*s_DL)/up_com!M27),".")</f>
        <v>6.8310502283105032</v>
      </c>
      <c r="O27" s="78">
        <f>IFERROR((($C27*s_DL)/up_com!N27),".")</f>
        <v>6.0755688080617203</v>
      </c>
      <c r="P27" s="78">
        <f>IFERROR((($C27*s_DL)/up_com!O27),".")</f>
        <v>5.7352037232174178</v>
      </c>
      <c r="Q27" s="78">
        <f>IFERROR((($C27*s_DL)/up_com!P27),".")</f>
        <v>5.66958354331791</v>
      </c>
      <c r="R27" s="78">
        <f>IFERROR((($C27*s_DL)/up_com!Q27),".")</f>
        <v>5.7153476235986576</v>
      </c>
      <c r="S27" s="78">
        <f>IFERROR((($C27*s_DL)/up_com!R27),".")</f>
        <v>5.9145655482760882</v>
      </c>
    </row>
    <row r="28" spans="1:19">
      <c r="A28" s="75" t="s">
        <v>35</v>
      </c>
      <c r="B28" s="76" t="s">
        <v>8</v>
      </c>
      <c r="C28" s="76">
        <v>5</v>
      </c>
      <c r="D28" s="78">
        <f>IFERROR((($C28*s_DL)/up_com!C28),".")</f>
        <v>819681.34823102516</v>
      </c>
      <c r="E28" s="78">
        <f>IFERROR((($C28*s_DL)/up_com!D28),".")</f>
        <v>54473812.046123855</v>
      </c>
      <c r="F28" s="78">
        <f>IFERROR((($C28*s_DL)/up_com!E28),".")</f>
        <v>65384.874778775898</v>
      </c>
      <c r="G28" s="78">
        <f>IFERROR((($C28*s_DL)/up_com!F28),".")</f>
        <v>4.8206554125160803</v>
      </c>
      <c r="H28" s="78">
        <f>IFERROR((($C28*s_DL)/up_com!G28),".")</f>
        <v>885071.04366521363</v>
      </c>
      <c r="I28" s="78">
        <f>IFERROR((($C28*s_DL)/up_com!H28),".")</f>
        <v>55293498.2150103</v>
      </c>
      <c r="J28" s="78">
        <f>IFERROR((($C28*s_DL)/up_com!I28),".")</f>
        <v>5.9708904109589032</v>
      </c>
      <c r="K28" s="78">
        <f>IFERROR((($C28*s_DL)/up_com!J28),".")</f>
        <v>5.9708904109589032</v>
      </c>
      <c r="L28" s="78">
        <f>IFERROR((($C28*s_DL)/up_com!K28),".")</f>
        <v>5.9708904109589032</v>
      </c>
      <c r="M28" s="78">
        <f>IFERROR((($C28*s_DL)/up_com!L28),".")</f>
        <v>5.9708904109589032</v>
      </c>
      <c r="N28" s="78">
        <f>IFERROR((($C28*s_DL)/up_com!M28),".")</f>
        <v>5.9708904109589032</v>
      </c>
      <c r="O28" s="78">
        <f>IFERROR((($C28*s_DL)/up_com!N28),".")</f>
        <v>5.9143835616438354</v>
      </c>
      <c r="P28" s="78">
        <f>IFERROR((($C28*s_DL)/up_com!O28),".")</f>
        <v>5.844174492404008</v>
      </c>
      <c r="Q28" s="78">
        <f>IFERROR((($C28*s_DL)/up_com!P28),".")</f>
        <v>5.9122907153729107</v>
      </c>
      <c r="R28" s="78">
        <f>IFERROR((($C28*s_DL)/up_com!Q28),".")</f>
        <v>5.7360915256513589</v>
      </c>
      <c r="S28" s="78">
        <f>IFERROR((($C28*s_DL)/up_com!R28),".")</f>
        <v>5.4483188044831863</v>
      </c>
    </row>
    <row r="29" spans="1:19">
      <c r="A29" s="75" t="s">
        <v>36</v>
      </c>
      <c r="B29" s="85" t="s">
        <v>8</v>
      </c>
      <c r="C29" s="76">
        <v>5</v>
      </c>
      <c r="D29" s="78">
        <f>IFERROR((($C29*s_DL)/up_com!C29),".")</f>
        <v>819681.34823102516</v>
      </c>
      <c r="E29" s="78">
        <f>IFERROR((($C29*s_DL)/up_com!D29),".")</f>
        <v>54473812.046123855</v>
      </c>
      <c r="F29" s="78">
        <f>IFERROR((($C29*s_DL)/up_com!E29),".")</f>
        <v>65384.874778775898</v>
      </c>
      <c r="G29" s="78">
        <f>IFERROR((($C29*s_DL)/up_com!F29),".")</f>
        <v>4.8498052562803515</v>
      </c>
      <c r="H29" s="78">
        <f>IFERROR((($C29*s_DL)/up_com!G29),".")</f>
        <v>885071.07281505747</v>
      </c>
      <c r="I29" s="78">
        <f>IFERROR((($C29*s_DL)/up_com!H29),".")</f>
        <v>55293498.244160131</v>
      </c>
      <c r="J29" s="78" t="str">
        <f>IFERROR((($C29*s_DL)/up_com!I29),".")</f>
        <v>.</v>
      </c>
      <c r="K29" s="78" t="str">
        <f>IFERROR((($C29*s_DL)/up_com!J29),".")</f>
        <v>.</v>
      </c>
      <c r="L29" s="78" t="str">
        <f>IFERROR((($C29*s_DL)/up_com!K29),".")</f>
        <v>.</v>
      </c>
      <c r="M29" s="78" t="str">
        <f>IFERROR((($C29*s_DL)/up_com!L29),".")</f>
        <v>.</v>
      </c>
      <c r="N29" s="78" t="str">
        <f>IFERROR((($C29*s_DL)/up_com!M29),".")</f>
        <v>.</v>
      </c>
      <c r="O29" s="78">
        <f>IFERROR((($C29*s_DL)/up_com!N29),".")</f>
        <v>5.8921671935370519</v>
      </c>
      <c r="P29" s="78">
        <f>IFERROR((($C29*s_DL)/up_com!O29),".")</f>
        <v>5.9055563090555632</v>
      </c>
      <c r="Q29" s="78">
        <f>IFERROR((($C29*s_DL)/up_com!P29),".")</f>
        <v>5.9212235957976009</v>
      </c>
      <c r="R29" s="78">
        <f>IFERROR((($C29*s_DL)/up_com!Q29),".")</f>
        <v>5.8635779142392304</v>
      </c>
      <c r="S29" s="78">
        <f>IFERROR((($C29*s_DL)/up_com!R29),".")</f>
        <v>5.4812640429078803</v>
      </c>
    </row>
    <row r="30" spans="1:19">
      <c r="A30" s="75" t="s">
        <v>37</v>
      </c>
      <c r="B30" s="76" t="s">
        <v>8</v>
      </c>
      <c r="C30" s="76">
        <v>5</v>
      </c>
      <c r="D30" s="78">
        <f>IFERROR((($C30*s_DL)/up_com!C30),".")</f>
        <v>819681.34823102516</v>
      </c>
      <c r="E30" s="78">
        <f>IFERROR((($C30*s_DL)/up_com!D30),".")</f>
        <v>54473812.046123855</v>
      </c>
      <c r="F30" s="78">
        <f>IFERROR((($C30*s_DL)/up_com!E30),".")</f>
        <v>65384.874778775898</v>
      </c>
      <c r="G30" s="78">
        <f>IFERROR((($C30*s_DL)/up_com!F30),".")</f>
        <v>5.5552314753756757</v>
      </c>
      <c r="H30" s="78">
        <f>IFERROR((($C30*s_DL)/up_com!G30),".")</f>
        <v>885071.77824127639</v>
      </c>
      <c r="I30" s="78">
        <f>IFERROR((($C30*s_DL)/up_com!H30),".")</f>
        <v>55293498.949586354</v>
      </c>
      <c r="J30" s="78">
        <f>IFERROR((($C30*s_DL)/up_com!I30),".")</f>
        <v>7.584474885844747</v>
      </c>
      <c r="K30" s="78">
        <f>IFERROR((($C30*s_DL)/up_com!J30),".")</f>
        <v>7.584474885844747</v>
      </c>
      <c r="L30" s="78">
        <f>IFERROR((($C30*s_DL)/up_com!K30),".")</f>
        <v>7.584474885844747</v>
      </c>
      <c r="M30" s="78">
        <f>IFERROR((($C30*s_DL)/up_com!L30),".")</f>
        <v>7.584474885844747</v>
      </c>
      <c r="N30" s="78">
        <f>IFERROR((($C30*s_DL)/up_com!M30),".")</f>
        <v>7.584474885844747</v>
      </c>
      <c r="O30" s="78">
        <f>IFERROR((($C30*s_DL)/up_com!N30),".")</f>
        <v>6.2785388127853876</v>
      </c>
      <c r="P30" s="78">
        <f>IFERROR((($C30*s_DL)/up_com!O30),".")</f>
        <v>6.1516996448503303</v>
      </c>
      <c r="Q30" s="78">
        <f>IFERROR((($C30*s_DL)/up_com!P30),".")</f>
        <v>6.0966776885529859</v>
      </c>
      <c r="R30" s="78">
        <f>IFERROR((($C30*s_DL)/up_com!Q30),".")</f>
        <v>6.0351845952355632</v>
      </c>
      <c r="S30" s="78">
        <f>IFERROR((($C30*s_DL)/up_com!R30),".")</f>
        <v>6.2785388127853876</v>
      </c>
    </row>
    <row r="31" spans="1:19">
      <c r="A31" s="87" t="s">
        <v>9</v>
      </c>
      <c r="B31" s="87" t="s">
        <v>8</v>
      </c>
      <c r="C31" s="101">
        <v>5</v>
      </c>
      <c r="D31" s="102">
        <f>SUM(D32:D44)</f>
        <v>9835881.0934869368</v>
      </c>
      <c r="E31" s="102">
        <f t="shared" ref="E31:S31" si="0">SUM(E32:E44)</f>
        <v>653666133.98114967</v>
      </c>
      <c r="F31" s="102">
        <f t="shared" si="0"/>
        <v>784594.95879039052</v>
      </c>
      <c r="G31" s="102">
        <f t="shared" si="0"/>
        <v>63.104945550520199</v>
      </c>
      <c r="H31" s="102">
        <f t="shared" si="0"/>
        <v>10620539.15722288</v>
      </c>
      <c r="I31" s="102">
        <f t="shared" si="0"/>
        <v>663502078.17958236</v>
      </c>
      <c r="J31" s="102">
        <f t="shared" si="0"/>
        <v>77.625491862906372</v>
      </c>
      <c r="K31" s="102">
        <f t="shared" si="0"/>
        <v>77.625491862906372</v>
      </c>
      <c r="L31" s="102">
        <f t="shared" si="0"/>
        <v>77.625491862906372</v>
      </c>
      <c r="M31" s="102">
        <f t="shared" si="0"/>
        <v>77.625491862906372</v>
      </c>
      <c r="N31" s="102">
        <f t="shared" si="0"/>
        <v>77.625491862906372</v>
      </c>
      <c r="O31" s="102">
        <f t="shared" si="0"/>
        <v>69.799831168271481</v>
      </c>
      <c r="P31" s="102">
        <f t="shared" si="0"/>
        <v>70.341900873780119</v>
      </c>
      <c r="Q31" s="102">
        <f t="shared" si="0"/>
        <v>69.744779702001395</v>
      </c>
      <c r="R31" s="102">
        <f t="shared" si="0"/>
        <v>68.909064460424645</v>
      </c>
      <c r="S31" s="102">
        <f t="shared" si="0"/>
        <v>71.321393478181903</v>
      </c>
    </row>
    <row r="32" spans="1:19">
      <c r="A32" s="90" t="s">
        <v>339</v>
      </c>
      <c r="B32" s="84">
        <v>1</v>
      </c>
      <c r="C32" s="76">
        <v>5</v>
      </c>
      <c r="D32" s="78">
        <f>IFERROR((($C32*s_DL)/up_com!C32),0)</f>
        <v>819681.34823102516</v>
      </c>
      <c r="E32" s="78">
        <f>IFERROR((($C32*s_DL)/up_com!D32),0)</f>
        <v>54473812.046123855</v>
      </c>
      <c r="F32" s="78">
        <f>IFERROR((($C32*s_DL)/up_com!E32),0)</f>
        <v>65384.874778775898</v>
      </c>
      <c r="G32" s="78">
        <f>IFERROR((($C32*s_DL)/up_com!F32),0)</f>
        <v>5.4764338657958787</v>
      </c>
      <c r="H32" s="78">
        <f>IFERROR((($C32*s_DL)/up_com!G32),0)</f>
        <v>885071.69944366685</v>
      </c>
      <c r="I32" s="78">
        <f>IFERROR((($C32*s_DL)/up_com!H32),0)</f>
        <v>55293498.870788746</v>
      </c>
      <c r="J32" s="78">
        <f>IFERROR((($C32*s_DL)/up_com!I32),0)</f>
        <v>7.490296803652968</v>
      </c>
      <c r="K32" s="78">
        <f>IFERROR((($C32*s_DL)/up_com!J32),0)</f>
        <v>7.490296803652968</v>
      </c>
      <c r="L32" s="78">
        <f>IFERROR((($C32*s_DL)/up_com!K32),0)</f>
        <v>7.490296803652968</v>
      </c>
      <c r="M32" s="78">
        <f>IFERROR((($C32*s_DL)/up_com!L32),0)</f>
        <v>7.490296803652968</v>
      </c>
      <c r="N32" s="78">
        <f>IFERROR((($C32*s_DL)/up_com!M32),0)</f>
        <v>7.490296803652968</v>
      </c>
      <c r="O32" s="78">
        <f>IFERROR((($C32*s_DL)/up_com!N32),0)</f>
        <v>6.0102251883073787</v>
      </c>
      <c r="P32" s="78">
        <f>IFERROR((($C32*s_DL)/up_com!O32),0)</f>
        <v>5.8450832043713321</v>
      </c>
      <c r="Q32" s="78">
        <f>IFERROR((($C32*s_DL)/up_com!P32),0)</f>
        <v>5.6538085826574873</v>
      </c>
      <c r="R32" s="78">
        <f>IFERROR((($C32*s_DL)/up_com!Q32),0)</f>
        <v>5.4847827669776708</v>
      </c>
      <c r="S32" s="78">
        <f>IFERROR((($C32*s_DL)/up_com!R32),0)</f>
        <v>6.1894815246607688</v>
      </c>
    </row>
    <row r="33" spans="1:19">
      <c r="A33" s="90" t="s">
        <v>340</v>
      </c>
      <c r="B33" s="84">
        <v>1</v>
      </c>
      <c r="C33" s="76">
        <v>5</v>
      </c>
      <c r="D33" s="78">
        <f>IFERROR((($C33*s_DL)/up_com!C33),0)</f>
        <v>819681.34823102516</v>
      </c>
      <c r="E33" s="78">
        <f>IFERROR((($C33*s_DL)/up_com!D33),0)</f>
        <v>54473812.046123855</v>
      </c>
      <c r="F33" s="78">
        <f>IFERROR((($C33*s_DL)/up_com!E33),0)</f>
        <v>65384.874778775898</v>
      </c>
      <c r="G33" s="78">
        <f>IFERROR((($C33*s_DL)/up_com!F33),0)</f>
        <v>5.4979610477944867</v>
      </c>
      <c r="H33" s="78">
        <f>IFERROR((($C33*s_DL)/up_com!G33),0)</f>
        <v>885071.72097084892</v>
      </c>
      <c r="I33" s="78">
        <f>IFERROR((($C33*s_DL)/up_com!H33),0)</f>
        <v>55293498.892315932</v>
      </c>
      <c r="J33" s="78">
        <f>IFERROR((($C33*s_DL)/up_com!I33),0)</f>
        <v>7.4714611872146115</v>
      </c>
      <c r="K33" s="78">
        <f>IFERROR((($C33*s_DL)/up_com!J33),0)</f>
        <v>7.4714611872146115</v>
      </c>
      <c r="L33" s="78">
        <f>IFERROR((($C33*s_DL)/up_com!K33),0)</f>
        <v>7.4714611872146115</v>
      </c>
      <c r="M33" s="78">
        <f>IFERROR((($C33*s_DL)/up_com!L33),0)</f>
        <v>7.4714611872146115</v>
      </c>
      <c r="N33" s="78">
        <f>IFERROR((($C33*s_DL)/up_com!M33),0)</f>
        <v>7.4714611872146115</v>
      </c>
      <c r="O33" s="78">
        <f>IFERROR((($C33*s_DL)/up_com!N33),0)</f>
        <v>6.1868813118688086</v>
      </c>
      <c r="P33" s="78">
        <f>IFERROR((($C33*s_DL)/up_com!O33),0)</f>
        <v>5.9779704653648107</v>
      </c>
      <c r="Q33" s="78">
        <f>IFERROR((($C33*s_DL)/up_com!P33),0)</f>
        <v>5.8697037273016903</v>
      </c>
      <c r="R33" s="78">
        <f>IFERROR((($C33*s_DL)/up_com!Q33),0)</f>
        <v>5.8844014644056877</v>
      </c>
      <c r="S33" s="78">
        <f>IFERROR((($C33*s_DL)/up_com!R33),0)</f>
        <v>6.2138116085298716</v>
      </c>
    </row>
    <row r="34" spans="1:19">
      <c r="A34" s="90" t="s">
        <v>341</v>
      </c>
      <c r="B34" s="84">
        <v>1</v>
      </c>
      <c r="C34" s="76">
        <v>5</v>
      </c>
      <c r="D34" s="78">
        <f>IFERROR((($C34*s_DL)/up_com!C34),0)</f>
        <v>819681.34823102516</v>
      </c>
      <c r="E34" s="78">
        <f>IFERROR((($C34*s_DL)/up_com!D34),0)</f>
        <v>54473812.046123855</v>
      </c>
      <c r="F34" s="78">
        <f>IFERROR((($C34*s_DL)/up_com!E34),0)</f>
        <v>65384.874778775898</v>
      </c>
      <c r="G34" s="78">
        <f>IFERROR((($C34*s_DL)/up_com!F34),0)</f>
        <v>5.1776914721948026</v>
      </c>
      <c r="H34" s="78">
        <f>IFERROR((($C34*s_DL)/up_com!G34),0)</f>
        <v>885071.40070127335</v>
      </c>
      <c r="I34" s="78">
        <f>IFERROR((($C34*s_DL)/up_com!H34),0)</f>
        <v>55293498.572046362</v>
      </c>
      <c r="J34" s="78">
        <f>IFERROR((($C34*s_DL)/up_com!I34),0)</f>
        <v>6.849885844748858</v>
      </c>
      <c r="K34" s="78">
        <f>IFERROR((($C34*s_DL)/up_com!J34),0)</f>
        <v>6.849885844748858</v>
      </c>
      <c r="L34" s="78">
        <f>IFERROR((($C34*s_DL)/up_com!K34),0)</f>
        <v>6.849885844748858</v>
      </c>
      <c r="M34" s="78">
        <f>IFERROR((($C34*s_DL)/up_com!L34),0)</f>
        <v>6.849885844748858</v>
      </c>
      <c r="N34" s="78">
        <f>IFERROR((($C34*s_DL)/up_com!M34),0)</f>
        <v>6.849885844748858</v>
      </c>
      <c r="O34" s="78">
        <f>IFERROR((($C34*s_DL)/up_com!N34),0)</f>
        <v>5.7895372321742222</v>
      </c>
      <c r="P34" s="78">
        <f>IFERROR((($C34*s_DL)/up_com!O34),0)</f>
        <v>5.8213636565146043</v>
      </c>
      <c r="Q34" s="78">
        <f>IFERROR((($C34*s_DL)/up_com!P34),0)</f>
        <v>5.8417708953742258</v>
      </c>
      <c r="R34" s="78">
        <f>IFERROR((($C34*s_DL)/up_com!Q34),0)</f>
        <v>5.5853881278538804</v>
      </c>
      <c r="S34" s="78">
        <f>IFERROR((($C34*s_DL)/up_com!R34),0)</f>
        <v>5.8518420002659912</v>
      </c>
    </row>
    <row r="35" spans="1:19">
      <c r="A35" s="90" t="s">
        <v>342</v>
      </c>
      <c r="B35" s="84">
        <v>1</v>
      </c>
      <c r="C35" s="76">
        <v>5</v>
      </c>
      <c r="D35" s="78">
        <f>IFERROR((($C35*s_DL)/up_com!C35),0)</f>
        <v>819681.34823102516</v>
      </c>
      <c r="E35" s="78">
        <f>IFERROR((($C35*s_DL)/up_com!D35),0)</f>
        <v>54473812.046123855</v>
      </c>
      <c r="F35" s="78">
        <f>IFERROR((($C35*s_DL)/up_com!E35),0)</f>
        <v>65384.874778775898</v>
      </c>
      <c r="G35" s="78">
        <f>IFERROR((($C35*s_DL)/up_com!F35),0)</f>
        <v>5.5552314753756757</v>
      </c>
      <c r="H35" s="78">
        <f>IFERROR((($C35*s_DL)/up_com!G35),0)</f>
        <v>885071.77824127639</v>
      </c>
      <c r="I35" s="78">
        <f>IFERROR((($C35*s_DL)/up_com!H35),0)</f>
        <v>55293498.949586354</v>
      </c>
      <c r="J35" s="78">
        <f>IFERROR((($C35*s_DL)/up_com!I35),0)</f>
        <v>7.584474885844747</v>
      </c>
      <c r="K35" s="78">
        <f>IFERROR((($C35*s_DL)/up_com!J35),0)</f>
        <v>7.584474885844747</v>
      </c>
      <c r="L35" s="78">
        <f>IFERROR((($C35*s_DL)/up_com!K35),0)</f>
        <v>7.584474885844747</v>
      </c>
      <c r="M35" s="78">
        <f>IFERROR((($C35*s_DL)/up_com!L35),0)</f>
        <v>7.584474885844747</v>
      </c>
      <c r="N35" s="78">
        <f>IFERROR((($C35*s_DL)/up_com!M35),0)</f>
        <v>7.584474885844747</v>
      </c>
      <c r="O35" s="78">
        <f>IFERROR((($C35*s_DL)/up_com!N35),0)</f>
        <v>6.2785388127853876</v>
      </c>
      <c r="P35" s="78">
        <f>IFERROR((($C35*s_DL)/up_com!O35),0)</f>
        <v>6.1516996448503303</v>
      </c>
      <c r="Q35" s="78">
        <f>IFERROR((($C35*s_DL)/up_com!P35),0)</f>
        <v>6.0966776885529859</v>
      </c>
      <c r="R35" s="78">
        <f>IFERROR((($C35*s_DL)/up_com!Q35),0)</f>
        <v>6.0351845952355632</v>
      </c>
      <c r="S35" s="78">
        <f>IFERROR((($C35*s_DL)/up_com!R35),0)</f>
        <v>6.2785388127853876</v>
      </c>
    </row>
    <row r="36" spans="1:19">
      <c r="A36" s="90" t="s">
        <v>343</v>
      </c>
      <c r="B36" s="84">
        <v>1</v>
      </c>
      <c r="C36" s="76">
        <v>5</v>
      </c>
      <c r="D36" s="78">
        <f>IFERROR((($C36*s_DL)/up_com!C36),0)</f>
        <v>819681.34823102516</v>
      </c>
      <c r="E36" s="78">
        <f>IFERROR((($C36*s_DL)/up_com!D36),0)</f>
        <v>54473812.046123855</v>
      </c>
      <c r="F36" s="78">
        <f>IFERROR((($C36*s_DL)/up_com!E36),0)</f>
        <v>65384.874778775898</v>
      </c>
      <c r="G36" s="78">
        <f>IFERROR((($C36*s_DL)/up_com!F36),0)</f>
        <v>5.4184873159818103</v>
      </c>
      <c r="H36" s="78">
        <f>IFERROR((($C36*s_DL)/up_com!G36),0)</f>
        <v>885071.641497117</v>
      </c>
      <c r="I36" s="78">
        <f>IFERROR((($C36*s_DL)/up_com!H36),0)</f>
        <v>55293498.812842198</v>
      </c>
      <c r="J36" s="78">
        <f>IFERROR((($C36*s_DL)/up_com!I36),0)</f>
        <v>7.345890410958904</v>
      </c>
      <c r="K36" s="78">
        <f>IFERROR((($C36*s_DL)/up_com!J36),0)</f>
        <v>7.345890410958904</v>
      </c>
      <c r="L36" s="78">
        <f>IFERROR((($C36*s_DL)/up_com!K36),0)</f>
        <v>7.345890410958904</v>
      </c>
      <c r="M36" s="78">
        <f>IFERROR((($C36*s_DL)/up_com!L36),0)</f>
        <v>7.345890410958904</v>
      </c>
      <c r="N36" s="78">
        <f>IFERROR((($C36*s_DL)/up_com!M36),0)</f>
        <v>7.345890410958904</v>
      </c>
      <c r="O36" s="78">
        <f>IFERROR((($C36*s_DL)/up_com!N36),0)</f>
        <v>5.9737553752715362</v>
      </c>
      <c r="P36" s="78">
        <f>IFERROR((($C36*s_DL)/up_com!O36),0)</f>
        <v>5.7740133724722753</v>
      </c>
      <c r="Q36" s="78">
        <f>IFERROR((($C36*s_DL)/up_com!P36),0)</f>
        <v>5.7181592101870571</v>
      </c>
      <c r="R36" s="78">
        <f>IFERROR((($C36*s_DL)/up_com!Q36),0)</f>
        <v>5.7733690232509352</v>
      </c>
      <c r="S36" s="78">
        <f>IFERROR((($C36*s_DL)/up_com!R36),0)</f>
        <v>6.1239901650860524</v>
      </c>
    </row>
    <row r="37" spans="1:19">
      <c r="A37" s="90" t="s">
        <v>344</v>
      </c>
      <c r="B37" s="84">
        <v>1</v>
      </c>
      <c r="C37" s="76">
        <v>5</v>
      </c>
      <c r="D37" s="78">
        <f>IFERROR((($C37*s_DL)/up_com!C37),0)</f>
        <v>819681.34823102516</v>
      </c>
      <c r="E37" s="78">
        <f>IFERROR((($C37*s_DL)/up_com!D37),0)</f>
        <v>54473812.046123855</v>
      </c>
      <c r="F37" s="78">
        <f>IFERROR((($C37*s_DL)/up_com!E37),0)</f>
        <v>65384.874778775898</v>
      </c>
      <c r="G37" s="78">
        <f>IFERROR((($C37*s_DL)/up_com!F37),0)</f>
        <v>5.4856945028049093</v>
      </c>
      <c r="H37" s="78">
        <f>IFERROR((($C37*s_DL)/up_com!G37),0)</f>
        <v>885071.70870430372</v>
      </c>
      <c r="I37" s="78">
        <f>IFERROR((($C37*s_DL)/up_com!H37),0)</f>
        <v>55293498.880049393</v>
      </c>
      <c r="J37" s="78">
        <f>IFERROR((($C37*s_DL)/up_com!I37),0)</f>
        <v>7.345890410958904</v>
      </c>
      <c r="K37" s="78">
        <f>IFERROR((($C37*s_DL)/up_com!J37),0)</f>
        <v>7.345890410958904</v>
      </c>
      <c r="L37" s="78">
        <f>IFERROR((($C37*s_DL)/up_com!K37),0)</f>
        <v>7.345890410958904</v>
      </c>
      <c r="M37" s="78">
        <f>IFERROR((($C37*s_DL)/up_com!L37),0)</f>
        <v>7.345890410958904</v>
      </c>
      <c r="N37" s="78">
        <f>IFERROR((($C37*s_DL)/up_com!M37),0)</f>
        <v>7.345890410958904</v>
      </c>
      <c r="O37" s="78">
        <f>IFERROR((($C37*s_DL)/up_com!N37),0)</f>
        <v>5.4519524704859084</v>
      </c>
      <c r="P37" s="78">
        <f>IFERROR((($C37*s_DL)/up_com!O37),0)</f>
        <v>6.2085179338323844</v>
      </c>
      <c r="Q37" s="78">
        <f>IFERROR((($C37*s_DL)/up_com!P37),0)</f>
        <v>5.9957217491464085</v>
      </c>
      <c r="R37" s="78">
        <f>IFERROR((($C37*s_DL)/up_com!Q37),0)</f>
        <v>6.0123663444129436</v>
      </c>
      <c r="S37" s="78">
        <f>IFERROR((($C37*s_DL)/up_com!R37),0)</f>
        <v>6.1999479236128296</v>
      </c>
    </row>
    <row r="38" spans="1:19">
      <c r="A38" s="90" t="s">
        <v>345</v>
      </c>
      <c r="B38" s="84">
        <v>1</v>
      </c>
      <c r="C38" s="76">
        <v>5</v>
      </c>
      <c r="D38" s="78">
        <f>IFERROR((($C38*s_DL)/up_com!C38),0)</f>
        <v>819681.34823102516</v>
      </c>
      <c r="E38" s="78">
        <f>IFERROR((($C38*s_DL)/up_com!D38),0)</f>
        <v>54473812.046123855</v>
      </c>
      <c r="F38" s="78">
        <f>IFERROR((($C38*s_DL)/up_com!E38),0)</f>
        <v>65384.874778775898</v>
      </c>
      <c r="G38" s="78">
        <f>IFERROR((($C38*s_DL)/up_com!F38),0)</f>
        <v>5.4505676939555547</v>
      </c>
      <c r="H38" s="78">
        <f>IFERROR((($C38*s_DL)/up_com!G38),0)</f>
        <v>885071.67357749492</v>
      </c>
      <c r="I38" s="78">
        <f>IFERROR((($C38*s_DL)/up_com!H38),0)</f>
        <v>55293498.84492258</v>
      </c>
      <c r="J38" s="78">
        <f>IFERROR((($C38*s_DL)/up_com!I38),0)</f>
        <v>7.3521689497716913</v>
      </c>
      <c r="K38" s="78">
        <f>IFERROR((($C38*s_DL)/up_com!J38),0)</f>
        <v>7.3521689497716913</v>
      </c>
      <c r="L38" s="78">
        <f>IFERROR((($C38*s_DL)/up_com!K38),0)</f>
        <v>7.3521689497716913</v>
      </c>
      <c r="M38" s="78">
        <f>IFERROR((($C38*s_DL)/up_com!L38),0)</f>
        <v>7.3521689497716913</v>
      </c>
      <c r="N38" s="78">
        <f>IFERROR((($C38*s_DL)/up_com!M38),0)</f>
        <v>7.3521689497716913</v>
      </c>
      <c r="O38" s="78">
        <f>IFERROR((($C38*s_DL)/up_com!N38),0)</f>
        <v>5.9139211196916177</v>
      </c>
      <c r="P38" s="78">
        <f>IFERROR((($C38*s_DL)/up_com!O38),0)</f>
        <v>5.8497605524000456</v>
      </c>
      <c r="Q38" s="78">
        <f>IFERROR((($C38*s_DL)/up_com!P38),0)</f>
        <v>5.7419115638293752</v>
      </c>
      <c r="R38" s="78">
        <f>IFERROR((($C38*s_DL)/up_com!Q38),0)</f>
        <v>5.7565030013852576</v>
      </c>
      <c r="S38" s="78">
        <f>IFERROR((($C38*s_DL)/up_com!R38),0)</f>
        <v>6.1602475018198648</v>
      </c>
    </row>
    <row r="39" spans="1:19">
      <c r="A39" s="90" t="s">
        <v>346</v>
      </c>
      <c r="B39" s="84">
        <v>1</v>
      </c>
      <c r="C39" s="76">
        <v>5</v>
      </c>
      <c r="D39" s="78">
        <f>IFERROR((($C39*s_DL)/up_com!C39),0)</f>
        <v>819681.34823102516</v>
      </c>
      <c r="E39" s="78">
        <f>IFERROR((($C39*s_DL)/up_com!D39),0)</f>
        <v>54473812.046123855</v>
      </c>
      <c r="F39" s="78">
        <f>IFERROR((($C39*s_DL)/up_com!E39),0)</f>
        <v>65384.874778775898</v>
      </c>
      <c r="G39" s="78">
        <f>IFERROR((($C39*s_DL)/up_com!F39),0)</f>
        <v>5.1526784699136705</v>
      </c>
      <c r="H39" s="78">
        <f>IFERROR((($C39*s_DL)/up_com!G39),0)</f>
        <v>885071.37568827101</v>
      </c>
      <c r="I39" s="78">
        <f>IFERROR((($C39*s_DL)/up_com!H39),0)</f>
        <v>55293498.547033347</v>
      </c>
      <c r="J39" s="78">
        <f>IFERROR((($C39*s_DL)/up_com!I39),0)</f>
        <v>6.6803652968036529</v>
      </c>
      <c r="K39" s="78">
        <f>IFERROR((($C39*s_DL)/up_com!J39),0)</f>
        <v>6.6803652968036529</v>
      </c>
      <c r="L39" s="78">
        <f>IFERROR((($C39*s_DL)/up_com!K39),0)</f>
        <v>6.6803652968036529</v>
      </c>
      <c r="M39" s="78">
        <f>IFERROR((($C39*s_DL)/up_com!L39),0)</f>
        <v>6.6803652968036529</v>
      </c>
      <c r="N39" s="78">
        <f>IFERROR((($C39*s_DL)/up_com!M39),0)</f>
        <v>6.6803652968036529</v>
      </c>
      <c r="O39" s="78">
        <f>IFERROR((($C39*s_DL)/up_com!N39),0)</f>
        <v>5.1705613752350263</v>
      </c>
      <c r="P39" s="78">
        <f>IFERROR((($C39*s_DL)/up_com!O39),0)</f>
        <v>5.5918236301369859</v>
      </c>
      <c r="Q39" s="78">
        <f>IFERROR((($C39*s_DL)/up_com!P39),0)</f>
        <v>5.70403199331483</v>
      </c>
      <c r="R39" s="78">
        <f>IFERROR((($C39*s_DL)/up_com!Q39),0)</f>
        <v>5.5275174236962243</v>
      </c>
      <c r="S39" s="78">
        <f>IFERROR((($C39*s_DL)/up_com!R39),0)</f>
        <v>5.8235722321487646</v>
      </c>
    </row>
    <row r="40" spans="1:19">
      <c r="A40" s="90" t="s">
        <v>347</v>
      </c>
      <c r="B40" s="84">
        <v>1</v>
      </c>
      <c r="C40" s="76">
        <v>5</v>
      </c>
      <c r="D40" s="78">
        <f>IFERROR((($C40*s_DL)/up_com!C40),0)</f>
        <v>819681.34823102516</v>
      </c>
      <c r="E40" s="78">
        <f>IFERROR((($C40*s_DL)/up_com!D40),0)</f>
        <v>54473812.046123855</v>
      </c>
      <c r="F40" s="78">
        <f>IFERROR((($C40*s_DL)/up_com!E40),0)</f>
        <v>65384.874778775898</v>
      </c>
      <c r="G40" s="78">
        <f>IFERROR((($C40*s_DL)/up_com!F40),0)</f>
        <v>5.0785991890268782</v>
      </c>
      <c r="H40" s="78">
        <f>IFERROR((($C40*s_DL)/up_com!G40),0)</f>
        <v>885071.30160899006</v>
      </c>
      <c r="I40" s="78">
        <f>IFERROR((($C40*s_DL)/up_com!H40),0)</f>
        <v>55293498.47295408</v>
      </c>
      <c r="J40" s="78">
        <f>IFERROR((($C40*s_DL)/up_com!I40),0)</f>
        <v>6.3162100456621006</v>
      </c>
      <c r="K40" s="78">
        <f>IFERROR((($C40*s_DL)/up_com!J40),0)</f>
        <v>6.3162100456621006</v>
      </c>
      <c r="L40" s="78">
        <f>IFERROR((($C40*s_DL)/up_com!K40),0)</f>
        <v>6.3162100456621006</v>
      </c>
      <c r="M40" s="78">
        <f>IFERROR((($C40*s_DL)/up_com!L40),0)</f>
        <v>6.3162100456621006</v>
      </c>
      <c r="N40" s="78">
        <f>IFERROR((($C40*s_DL)/up_com!M40),0)</f>
        <v>6.3162100456621006</v>
      </c>
      <c r="O40" s="78">
        <f>IFERROR((($C40*s_DL)/up_com!N40),0)</f>
        <v>5.3816046966731879</v>
      </c>
      <c r="P40" s="78">
        <f>IFERROR((($C40*s_DL)/up_com!O40),0)</f>
        <v>5.7077625570776247</v>
      </c>
      <c r="Q40" s="78">
        <f>IFERROR((($C40*s_DL)/up_com!P40),0)</f>
        <v>5.7304124084946011</v>
      </c>
      <c r="R40" s="78">
        <f>IFERROR((($C40*s_DL)/up_com!Q40),0)</f>
        <v>5.642507384572685</v>
      </c>
      <c r="S40" s="78">
        <f>IFERROR((($C40*s_DL)/up_com!R40),0)</f>
        <v>5.7398476128718494</v>
      </c>
    </row>
    <row r="41" spans="1:19">
      <c r="A41" s="90" t="s">
        <v>348</v>
      </c>
      <c r="B41" s="94">
        <v>0.99987999999999999</v>
      </c>
      <c r="C41" s="76">
        <v>5</v>
      </c>
      <c r="D41" s="78">
        <f>IFERROR((($C41*s_DL)/up_com!C41),0)</f>
        <v>819582.98646923748</v>
      </c>
      <c r="E41" s="78">
        <f>IFERROR((($C41*s_DL)/up_com!D41),0)</f>
        <v>54467275.188678324</v>
      </c>
      <c r="F41" s="78">
        <f>IFERROR((($C41*s_DL)/up_com!E41),0)</f>
        <v>65377.028593802446</v>
      </c>
      <c r="G41" s="78">
        <f>IFERROR((($C41*s_DL)/up_com!F41),0)</f>
        <v>4.926370013644024</v>
      </c>
      <c r="H41" s="78">
        <f>IFERROR((($C41*s_DL)/up_com!G41),0)</f>
        <v>884964.94143305358</v>
      </c>
      <c r="I41" s="78">
        <f>IFERROR((($C41*s_DL)/up_com!H41),0)</f>
        <v>55286863.101517588</v>
      </c>
      <c r="J41" s="78">
        <f>IFERROR((($C41*s_DL)/up_com!I41),0)</f>
        <v>6.3342854566210054</v>
      </c>
      <c r="K41" s="78">
        <f>IFERROR((($C41*s_DL)/up_com!J41),0)</f>
        <v>6.3342854566210054</v>
      </c>
      <c r="L41" s="78">
        <f>IFERROR((($C41*s_DL)/up_com!K41),0)</f>
        <v>6.3342854566210054</v>
      </c>
      <c r="M41" s="78">
        <f>IFERROR((($C41*s_DL)/up_com!L41),0)</f>
        <v>6.3342854566210054</v>
      </c>
      <c r="N41" s="78">
        <f>IFERROR((($C41*s_DL)/up_com!M41),0)</f>
        <v>6.3342854566210054</v>
      </c>
      <c r="O41" s="78">
        <f>IFERROR((($C41*s_DL)/up_com!N41),0)</f>
        <v>6.1090277164039835</v>
      </c>
      <c r="P41" s="78">
        <f>IFERROR((($C41*s_DL)/up_com!O41),0)</f>
        <v>5.8951394216133934</v>
      </c>
      <c r="Q41" s="78">
        <f>IFERROR((($C41*s_DL)/up_com!P41),0)</f>
        <v>5.8891605783866057</v>
      </c>
      <c r="R41" s="78">
        <f>IFERROR((($C41*s_DL)/up_com!Q41),0)</f>
        <v>5.6057970930606453</v>
      </c>
      <c r="S41" s="78">
        <f>IFERROR((($C41*s_DL)/up_com!R41),0)</f>
        <v>5.567797754946727</v>
      </c>
    </row>
    <row r="42" spans="1:19">
      <c r="A42" s="90" t="s">
        <v>349</v>
      </c>
      <c r="B42" s="84">
        <v>0.97898250799999997</v>
      </c>
      <c r="C42" s="76">
        <v>5</v>
      </c>
      <c r="D42" s="78">
        <f>IFERROR((($C42*s_DL)/up_com!C42),0)</f>
        <v>802453.70205203048</v>
      </c>
      <c r="E42" s="78">
        <f>IFERROR((($C42*s_DL)/up_com!D42),0)</f>
        <v>53328909.137234941</v>
      </c>
      <c r="F42" s="78">
        <f>IFERROR((($C42*s_DL)/up_com!E42),0)</f>
        <v>64010.648696191973</v>
      </c>
      <c r="G42" s="78">
        <f>IFERROR((($C42*s_DL)/up_com!F42),0)</f>
        <v>4.7853825332759339</v>
      </c>
      <c r="H42" s="78">
        <f>IFERROR((($C42*s_DL)/up_com!G42),0)</f>
        <v>866469.13613075553</v>
      </c>
      <c r="I42" s="78">
        <f>IFERROR((($C42*s_DL)/up_com!H42),0)</f>
        <v>54131367.624669515</v>
      </c>
      <c r="J42" s="78">
        <f>IFERROR((($C42*s_DL)/up_com!I42),0)</f>
        <v>0</v>
      </c>
      <c r="K42" s="78">
        <f>IFERROR((($C42*s_DL)/up_com!J42),0)</f>
        <v>0</v>
      </c>
      <c r="L42" s="78">
        <f>IFERROR((($C42*s_DL)/up_com!K42),0)</f>
        <v>0</v>
      </c>
      <c r="M42" s="78">
        <f>IFERROR((($C42*s_DL)/up_com!L42),0)</f>
        <v>0</v>
      </c>
      <c r="N42" s="78">
        <f>IFERROR((($C42*s_DL)/up_com!M42),0)</f>
        <v>0</v>
      </c>
      <c r="O42" s="78">
        <f>IFERROR((($C42*s_DL)/up_com!N42),0)</f>
        <v>5.7602232368949755</v>
      </c>
      <c r="P42" s="78">
        <f>IFERROR((($C42*s_DL)/up_com!O42),0)</f>
        <v>5.7466309961296664</v>
      </c>
      <c r="Q42" s="78">
        <f>IFERROR((($C42*s_DL)/up_com!P42),0)</f>
        <v>5.7298624075148954</v>
      </c>
      <c r="R42" s="78">
        <f>IFERROR((($C42*s_DL)/up_com!Q42),0)</f>
        <v>5.8313704594895226</v>
      </c>
      <c r="S42" s="78">
        <f>IFERROR((($C42*s_DL)/up_com!R42),0)</f>
        <v>5.4084532935085994</v>
      </c>
    </row>
    <row r="43" spans="1:19">
      <c r="A43" s="90" t="s">
        <v>350</v>
      </c>
      <c r="B43" s="84">
        <v>2.0897492E-2</v>
      </c>
      <c r="C43" s="76">
        <v>5</v>
      </c>
      <c r="D43" s="78">
        <f>IFERROR((($C43*s_DL)/up_com!C43),0)</f>
        <v>17129.284417207062</v>
      </c>
      <c r="E43" s="78">
        <f>IFERROR((($C43*s_DL)/up_com!D43),0)</f>
        <v>1138366.051443377</v>
      </c>
      <c r="F43" s="78">
        <f>IFERROR((($C43*s_DL)/up_com!E43),0)</f>
        <v>1366.3798976104711</v>
      </c>
      <c r="G43" s="78">
        <f>IFERROR((($C43*s_DL)/up_com!F43),0)</f>
        <v>0.10073960791781149</v>
      </c>
      <c r="H43" s="78">
        <f>IFERROR((($C43*s_DL)/up_com!G43),0)</f>
        <v>18495.765054425454</v>
      </c>
      <c r="I43" s="78">
        <f>IFERROR((($C43*s_DL)/up_com!H43),0)</f>
        <v>1155495.4366001918</v>
      </c>
      <c r="J43" s="78">
        <f>IFERROR((($C43*s_DL)/up_com!I43),0)</f>
        <v>0.12477663459589039</v>
      </c>
      <c r="K43" s="78">
        <f>IFERROR((($C43*s_DL)/up_com!J43),0)</f>
        <v>0.12477663459589039</v>
      </c>
      <c r="L43" s="78">
        <f>IFERROR((($C43*s_DL)/up_com!K43),0)</f>
        <v>0.12477663459589039</v>
      </c>
      <c r="M43" s="78">
        <f>IFERROR((($C43*s_DL)/up_com!L43),0)</f>
        <v>0.12477663459589039</v>
      </c>
      <c r="N43" s="78">
        <f>IFERROR((($C43*s_DL)/up_com!M43),0)</f>
        <v>0.12477663459589039</v>
      </c>
      <c r="O43" s="78">
        <f>IFERROR((($C43*s_DL)/up_com!N43),0)</f>
        <v>0.12359578316438356</v>
      </c>
      <c r="P43" s="78">
        <f>IFERROR((($C43*s_DL)/up_com!O43),0)</f>
        <v>0.12212858970161682</v>
      </c>
      <c r="Q43" s="78">
        <f>IFERROR((($C43*s_DL)/up_com!P43),0)</f>
        <v>0.12355204792617967</v>
      </c>
      <c r="R43" s="78">
        <f>IFERROR((($C43*s_DL)/up_com!Q43),0)</f>
        <v>0.11986992676856707</v>
      </c>
      <c r="S43" s="78">
        <f>IFERROR((($C43*s_DL)/up_com!R43),0)</f>
        <v>0.11385619863013696</v>
      </c>
    </row>
    <row r="44" spans="1:19">
      <c r="A44" s="90" t="s">
        <v>351</v>
      </c>
      <c r="B44" s="84">
        <v>0.99987999999999999</v>
      </c>
      <c r="C44" s="76">
        <v>5</v>
      </c>
      <c r="D44" s="78">
        <f>IFERROR((($C44*s_DL)/up_com!C44),0)</f>
        <v>819582.98646923748</v>
      </c>
      <c r="E44" s="78">
        <f>IFERROR((($C44*s_DL)/up_com!D44),0)</f>
        <v>54467275.188678324</v>
      </c>
      <c r="F44" s="78">
        <f>IFERROR((($C44*s_DL)/up_com!E44),0)</f>
        <v>65377.028593802446</v>
      </c>
      <c r="G44" s="78">
        <f>IFERROR((($C44*s_DL)/up_com!F44),0)</f>
        <v>4.9991083628387676</v>
      </c>
      <c r="H44" s="78">
        <f>IFERROR((($C44*s_DL)/up_com!G44),0)</f>
        <v>884965.01417140267</v>
      </c>
      <c r="I44" s="78">
        <f>IFERROR((($C44*s_DL)/up_com!H44),0)</f>
        <v>55286863.174255937</v>
      </c>
      <c r="J44" s="78">
        <f>IFERROR((($C44*s_DL)/up_com!I44),0)</f>
        <v>6.7297859360730605</v>
      </c>
      <c r="K44" s="78">
        <f>IFERROR((($C44*s_DL)/up_com!J44),0)</f>
        <v>6.7297859360730605</v>
      </c>
      <c r="L44" s="78">
        <f>IFERROR((($C44*s_DL)/up_com!K44),0)</f>
        <v>6.7297859360730605</v>
      </c>
      <c r="M44" s="78">
        <f>IFERROR((($C44*s_DL)/up_com!L44),0)</f>
        <v>6.7297859360730605</v>
      </c>
      <c r="N44" s="78">
        <f>IFERROR((($C44*s_DL)/up_com!M44),0)</f>
        <v>6.7297859360730605</v>
      </c>
      <c r="O44" s="78">
        <f>IFERROR((($C44*s_DL)/up_com!N44),0)</f>
        <v>5.6500068493150684</v>
      </c>
      <c r="P44" s="78">
        <f>IFERROR((($C44*s_DL)/up_com!O44),0)</f>
        <v>5.6500068493150684</v>
      </c>
      <c r="Q44" s="78">
        <f>IFERROR((($C44*s_DL)/up_com!P44),0)</f>
        <v>5.6500068493150684</v>
      </c>
      <c r="R44" s="78">
        <f>IFERROR((($C44*s_DL)/up_com!Q44),0)</f>
        <v>5.6500068493150684</v>
      </c>
      <c r="S44" s="78">
        <f>IFERROR((($C44*s_DL)/up_com!R44),0)</f>
        <v>5.6500068493150684</v>
      </c>
    </row>
    <row r="45" spans="1:19">
      <c r="A45" s="87" t="s">
        <v>17</v>
      </c>
      <c r="B45" s="87" t="s">
        <v>8</v>
      </c>
      <c r="C45" s="101">
        <v>5</v>
      </c>
      <c r="D45" s="102">
        <f>SUM(D46:D47)</f>
        <v>1593452.3441476305</v>
      </c>
      <c r="E45" s="102">
        <f t="shared" ref="E45:S45" si="1">SUM(E46:E47)</f>
        <v>105896545.87954432</v>
      </c>
      <c r="F45" s="102">
        <f t="shared" si="1"/>
        <v>127107.54272119256</v>
      </c>
      <c r="G45" s="102">
        <f t="shared" si="1"/>
        <v>9.6768336924296605</v>
      </c>
      <c r="H45" s="102">
        <f t="shared" si="1"/>
        <v>1720569.5637025156</v>
      </c>
      <c r="I45" s="102">
        <f t="shared" si="1"/>
        <v>107490007.90052563</v>
      </c>
      <c r="J45" s="102">
        <f t="shared" si="1"/>
        <v>12.568568293378997</v>
      </c>
      <c r="K45" s="102">
        <f t="shared" si="1"/>
        <v>12.568568293378997</v>
      </c>
      <c r="L45" s="102">
        <f t="shared" si="1"/>
        <v>12.568568293378997</v>
      </c>
      <c r="M45" s="102">
        <f t="shared" si="1"/>
        <v>12.568568293378997</v>
      </c>
      <c r="N45" s="102">
        <f t="shared" si="1"/>
        <v>12.568568293378997</v>
      </c>
      <c r="O45" s="102">
        <f t="shared" si="1"/>
        <v>10.783973357838889</v>
      </c>
      <c r="P45" s="102">
        <f t="shared" si="1"/>
        <v>11.273462623956672</v>
      </c>
      <c r="Q45" s="102">
        <f t="shared" si="1"/>
        <v>11.264366309509255</v>
      </c>
      <c r="R45" s="102">
        <f t="shared" si="1"/>
        <v>11.148082379296994</v>
      </c>
      <c r="S45" s="102">
        <f t="shared" si="1"/>
        <v>10.936785657285373</v>
      </c>
    </row>
    <row r="46" spans="1:19">
      <c r="A46" s="90" t="s">
        <v>352</v>
      </c>
      <c r="B46" s="84">
        <v>1</v>
      </c>
      <c r="C46" s="76">
        <v>5</v>
      </c>
      <c r="D46" s="78">
        <f>IFERROR((($C46*s_DL)/up_com!C46),0)</f>
        <v>819681.34823102516</v>
      </c>
      <c r="E46" s="78">
        <f>IFERROR((($C46*s_DL)/up_com!D46),0)</f>
        <v>54473812.046123855</v>
      </c>
      <c r="F46" s="78">
        <f>IFERROR((($C46*s_DL)/up_com!E46),0)</f>
        <v>65384.874778775898</v>
      </c>
      <c r="G46" s="78">
        <f>IFERROR((($C46*s_DL)/up_com!F46),0)</f>
        <v>5.0286692502215828</v>
      </c>
      <c r="H46" s="78">
        <f>IFERROR((($C46*s_DL)/up_com!G46),0)</f>
        <v>885071.2516790512</v>
      </c>
      <c r="I46" s="78">
        <f>IFERROR((($C46*s_DL)/up_com!H46),0)</f>
        <v>55293498.423024133</v>
      </c>
      <c r="J46" s="78">
        <f>IFERROR((($C46*s_DL)/up_com!I46),0)</f>
        <v>6.7305936073059369</v>
      </c>
      <c r="K46" s="78">
        <f>IFERROR((($C46*s_DL)/up_com!J46),0)</f>
        <v>6.7305936073059369</v>
      </c>
      <c r="L46" s="78">
        <f>IFERROR((($C46*s_DL)/up_com!K46),0)</f>
        <v>6.7305936073059369</v>
      </c>
      <c r="M46" s="78">
        <f>IFERROR((($C46*s_DL)/up_com!L46),0)</f>
        <v>6.7305936073059369</v>
      </c>
      <c r="N46" s="78">
        <f>IFERROR((($C46*s_DL)/up_com!M46),0)</f>
        <v>6.7305936073059369</v>
      </c>
      <c r="O46" s="78">
        <f>IFERROR((($C46*s_DL)/up_com!N46),0)</f>
        <v>5.3597282548167957</v>
      </c>
      <c r="P46" s="78">
        <f>IFERROR((($C46*s_DL)/up_com!O46),0)</f>
        <v>5.7325789160214438</v>
      </c>
      <c r="Q46" s="78">
        <f>IFERROR((($C46*s_DL)/up_com!P46),0)</f>
        <v>5.8263031239893204</v>
      </c>
      <c r="R46" s="78">
        <f>IFERROR((($C46*s_DL)/up_com!Q46),0)</f>
        <v>5.4854602259072349</v>
      </c>
      <c r="S46" s="78">
        <f>IFERROR((($C46*s_DL)/up_com!R46),0)</f>
        <v>5.6834166504360617</v>
      </c>
    </row>
    <row r="47" spans="1:19">
      <c r="A47" s="90" t="s">
        <v>353</v>
      </c>
      <c r="B47" s="96">
        <v>0.94399</v>
      </c>
      <c r="C47" s="76">
        <v>5</v>
      </c>
      <c r="D47" s="78">
        <f>IFERROR((($C47*s_DL)/up_com!C47),0)</f>
        <v>773770.99591660546</v>
      </c>
      <c r="E47" s="78">
        <f>IFERROR((($C47*s_DL)/up_com!D47),0)</f>
        <v>51422733.833420455</v>
      </c>
      <c r="F47" s="78">
        <f>IFERROR((($C47*s_DL)/up_com!E47),0)</f>
        <v>61722.667942416665</v>
      </c>
      <c r="G47" s="78">
        <f>IFERROR((($C47*s_DL)/up_com!F47),0)</f>
        <v>4.6481644422080777</v>
      </c>
      <c r="H47" s="78">
        <f>IFERROR((($C47*s_DL)/up_com!G47),0)</f>
        <v>835498.31202346436</v>
      </c>
      <c r="I47" s="78">
        <f>IFERROR((($C47*s_DL)/up_com!H47),0)</f>
        <v>52196509.477501504</v>
      </c>
      <c r="J47" s="78">
        <f>IFERROR((($C47*s_DL)/up_com!I47),0)</f>
        <v>5.8379746860730597</v>
      </c>
      <c r="K47" s="78">
        <f>IFERROR((($C47*s_DL)/up_com!J47),0)</f>
        <v>5.8379746860730597</v>
      </c>
      <c r="L47" s="78">
        <f>IFERROR((($C47*s_DL)/up_com!K47),0)</f>
        <v>5.8379746860730597</v>
      </c>
      <c r="M47" s="78">
        <f>IFERROR((($C47*s_DL)/up_com!L47),0)</f>
        <v>5.8379746860730597</v>
      </c>
      <c r="N47" s="78">
        <f>IFERROR((($C47*s_DL)/up_com!M47),0)</f>
        <v>5.8379746860730597</v>
      </c>
      <c r="O47" s="78">
        <f>IFERROR((($C47*s_DL)/up_com!N47),0)</f>
        <v>5.4242451030220931</v>
      </c>
      <c r="P47" s="78">
        <f>IFERROR((($C47*s_DL)/up_com!O47),0)</f>
        <v>5.5408837079352287</v>
      </c>
      <c r="Q47" s="78">
        <f>IFERROR((($C47*s_DL)/up_com!P47),0)</f>
        <v>5.4380631855199342</v>
      </c>
      <c r="R47" s="78">
        <f>IFERROR((($C47*s_DL)/up_com!Q47),0)</f>
        <v>5.6626221533897585</v>
      </c>
      <c r="S47" s="78">
        <f>IFERROR((($C47*s_DL)/up_com!R47),0)</f>
        <v>5.2533690068493124</v>
      </c>
    </row>
    <row r="48" spans="1:19">
      <c r="A48" s="87" t="s">
        <v>30</v>
      </c>
      <c r="B48" s="87" t="s">
        <v>8</v>
      </c>
      <c r="C48" s="101">
        <v>5</v>
      </c>
      <c r="D48" s="102">
        <f>SUM(D49:D62)</f>
        <v>7377133.247206497</v>
      </c>
      <c r="E48" s="102">
        <f t="shared" ref="E48:S48" si="2">SUM(E49:E62)</f>
        <v>490264382.39055145</v>
      </c>
      <c r="F48" s="102">
        <f t="shared" si="2"/>
        <v>588463.96180164302</v>
      </c>
      <c r="G48" s="102">
        <f t="shared" si="2"/>
        <v>45.260103364225614</v>
      </c>
      <c r="H48" s="102">
        <f t="shared" si="2"/>
        <v>7965642.4691115059</v>
      </c>
      <c r="I48" s="102">
        <f t="shared" si="2"/>
        <v>497641560.8978613</v>
      </c>
      <c r="J48" s="102">
        <f t="shared" si="2"/>
        <v>58.087967124658128</v>
      </c>
      <c r="K48" s="102">
        <f t="shared" si="2"/>
        <v>58.087967124658128</v>
      </c>
      <c r="L48" s="102">
        <f t="shared" si="2"/>
        <v>58.087967124658128</v>
      </c>
      <c r="M48" s="102">
        <f t="shared" si="2"/>
        <v>58.087967124658128</v>
      </c>
      <c r="N48" s="102">
        <f t="shared" si="2"/>
        <v>58.087967124658128</v>
      </c>
      <c r="O48" s="102">
        <f t="shared" si="2"/>
        <v>51.608587792572067</v>
      </c>
      <c r="P48" s="102">
        <f t="shared" si="2"/>
        <v>52.340640528400741</v>
      </c>
      <c r="Q48" s="102">
        <f t="shared" si="2"/>
        <v>52.357197256754695</v>
      </c>
      <c r="R48" s="102">
        <f t="shared" si="2"/>
        <v>51.658736110227167</v>
      </c>
      <c r="S48" s="102">
        <f t="shared" si="2"/>
        <v>51.153100802834139</v>
      </c>
    </row>
    <row r="49" spans="1:19">
      <c r="A49" s="90" t="s">
        <v>354</v>
      </c>
      <c r="B49" s="97">
        <v>1</v>
      </c>
      <c r="C49" s="76">
        <v>5</v>
      </c>
      <c r="D49" s="78">
        <f>IFERROR((($C49*s_DL)/up_com!C49),0)</f>
        <v>819681.34823102516</v>
      </c>
      <c r="E49" s="78">
        <f>IFERROR((($C49*s_DL)/up_com!D49),0)</f>
        <v>54473812.046123855</v>
      </c>
      <c r="F49" s="78">
        <f>IFERROR((($C49*s_DL)/up_com!E49),0)</f>
        <v>65384.874778775898</v>
      </c>
      <c r="G49" s="78">
        <f>IFERROR((($C49*s_DL)/up_com!F49),0)</f>
        <v>5.154854432105358</v>
      </c>
      <c r="H49" s="78">
        <f>IFERROR((($C49*s_DL)/up_com!G49),0)</f>
        <v>885071.37786423322</v>
      </c>
      <c r="I49" s="78">
        <f>IFERROR((($C49*s_DL)/up_com!H49),0)</f>
        <v>55293498.549209312</v>
      </c>
      <c r="J49" s="78">
        <f>IFERROR((($C49*s_DL)/up_com!I49),0)</f>
        <v>6.8122146118721458</v>
      </c>
      <c r="K49" s="78">
        <f>IFERROR((($C49*s_DL)/up_com!J49),0)</f>
        <v>6.8122146118721458</v>
      </c>
      <c r="L49" s="78">
        <f>IFERROR((($C49*s_DL)/up_com!K49),0)</f>
        <v>6.8122146118721458</v>
      </c>
      <c r="M49" s="78">
        <f>IFERROR((($C49*s_DL)/up_com!L49),0)</f>
        <v>6.8122146118721458</v>
      </c>
      <c r="N49" s="78">
        <f>IFERROR((($C49*s_DL)/up_com!M49),0)</f>
        <v>6.8122146118721458</v>
      </c>
      <c r="O49" s="78">
        <f>IFERROR((($C49*s_DL)/up_com!N49),0)</f>
        <v>5.1942229175411168</v>
      </c>
      <c r="P49" s="78">
        <f>IFERROR((($C49*s_DL)/up_com!O49),0)</f>
        <v>5.5342743334582405</v>
      </c>
      <c r="Q49" s="78">
        <f>IFERROR((($C49*s_DL)/up_com!P49),0)</f>
        <v>5.6041177638416917</v>
      </c>
      <c r="R49" s="78">
        <f>IFERROR((($C49*s_DL)/up_com!Q49),0)</f>
        <v>5.547058562752138</v>
      </c>
      <c r="S49" s="78">
        <f>IFERROR((($C49*s_DL)/up_com!R49),0)</f>
        <v>5.8260315109630181</v>
      </c>
    </row>
    <row r="50" spans="1:19">
      <c r="A50" s="90" t="s">
        <v>355</v>
      </c>
      <c r="B50" s="97">
        <v>1</v>
      </c>
      <c r="C50" s="76">
        <v>5</v>
      </c>
      <c r="D50" s="78">
        <f>IFERROR((($C50*s_DL)/up_com!C50),0)</f>
        <v>819681.34823102516</v>
      </c>
      <c r="E50" s="78">
        <f>IFERROR((($C50*s_DL)/up_com!D50),0)</f>
        <v>54473812.046123855</v>
      </c>
      <c r="F50" s="78">
        <f>IFERROR((($C50*s_DL)/up_com!E50),0)</f>
        <v>65384.874778775898</v>
      </c>
      <c r="G50" s="78">
        <f>IFERROR((($C50*s_DL)/up_com!F50),0)</f>
        <v>4.8957573163270558</v>
      </c>
      <c r="H50" s="78">
        <f>IFERROR((($C50*s_DL)/up_com!G50),0)</f>
        <v>885071.11876711727</v>
      </c>
      <c r="I50" s="78">
        <f>IFERROR((($C50*s_DL)/up_com!H50),0)</f>
        <v>55293498.29011219</v>
      </c>
      <c r="J50" s="78">
        <f>IFERROR((($C50*s_DL)/up_com!I50),0)</f>
        <v>6.272260273972603</v>
      </c>
      <c r="K50" s="78">
        <f>IFERROR((($C50*s_DL)/up_com!J50),0)</f>
        <v>6.272260273972603</v>
      </c>
      <c r="L50" s="78">
        <f>IFERROR((($C50*s_DL)/up_com!K50),0)</f>
        <v>6.272260273972603</v>
      </c>
      <c r="M50" s="78">
        <f>IFERROR((($C50*s_DL)/up_com!L50),0)</f>
        <v>6.272260273972603</v>
      </c>
      <c r="N50" s="78">
        <f>IFERROR((($C50*s_DL)/up_com!M50),0)</f>
        <v>6.272260273972603</v>
      </c>
      <c r="O50" s="78">
        <f>IFERROR((($C50*s_DL)/up_com!N50),0)</f>
        <v>5.9218036529680358</v>
      </c>
      <c r="P50" s="78">
        <f>IFERROR((($C50*s_DL)/up_com!O50),0)</f>
        <v>5.898627228572261</v>
      </c>
      <c r="Q50" s="78">
        <f>IFERROR((($C50*s_DL)/up_com!P50),0)</f>
        <v>5.8512037103444969</v>
      </c>
      <c r="R50" s="78">
        <f>IFERROR((($C50*s_DL)/up_com!Q50),0)</f>
        <v>5.7750710777978798</v>
      </c>
      <c r="S50" s="78">
        <f>IFERROR((($C50*s_DL)/up_com!R50),0)</f>
        <v>5.5331991951710267</v>
      </c>
    </row>
    <row r="51" spans="1:19">
      <c r="A51" s="90" t="s">
        <v>356</v>
      </c>
      <c r="B51" s="97">
        <v>1</v>
      </c>
      <c r="C51" s="76">
        <v>5</v>
      </c>
      <c r="D51" s="78">
        <f>IFERROR((($C51*s_DL)/up_com!C51),0)</f>
        <v>819681.34823102516</v>
      </c>
      <c r="E51" s="78">
        <f>IFERROR((($C51*s_DL)/up_com!D51),0)</f>
        <v>54473812.046123855</v>
      </c>
      <c r="F51" s="78">
        <f>IFERROR((($C51*s_DL)/up_com!E51),0)</f>
        <v>65384.874778775898</v>
      </c>
      <c r="G51" s="78">
        <f>IFERROR((($C51*s_DL)/up_com!F51),0)</f>
        <v>4.9997083278381078</v>
      </c>
      <c r="H51" s="78">
        <f>IFERROR((($C51*s_DL)/up_com!G51),0)</f>
        <v>885071.22271812893</v>
      </c>
      <c r="I51" s="78">
        <f>IFERROR((($C51*s_DL)/up_com!H51),0)</f>
        <v>55293498.394063205</v>
      </c>
      <c r="J51" s="78">
        <f>IFERROR((($C51*s_DL)/up_com!I51),0)</f>
        <v>6.090182648401826</v>
      </c>
      <c r="K51" s="78">
        <f>IFERROR((($C51*s_DL)/up_com!J51),0)</f>
        <v>6.090182648401826</v>
      </c>
      <c r="L51" s="78">
        <f>IFERROR((($C51*s_DL)/up_com!K51),0)</f>
        <v>6.090182648401826</v>
      </c>
      <c r="M51" s="78">
        <f>IFERROR((($C51*s_DL)/up_com!L51),0)</f>
        <v>6.090182648401826</v>
      </c>
      <c r="N51" s="78">
        <f>IFERROR((($C51*s_DL)/up_com!M51),0)</f>
        <v>6.090182648401826</v>
      </c>
      <c r="O51" s="78">
        <f>IFERROR((($C51*s_DL)/up_com!N51),0)</f>
        <v>5.6506849315068495</v>
      </c>
      <c r="P51" s="78">
        <f>IFERROR((($C51*s_DL)/up_com!O51),0)</f>
        <v>5.6506849315068495</v>
      </c>
      <c r="Q51" s="78">
        <f>IFERROR((($C51*s_DL)/up_com!P51),0)</f>
        <v>5.6506849315068495</v>
      </c>
      <c r="R51" s="78">
        <f>IFERROR((($C51*s_DL)/up_com!Q51),0)</f>
        <v>5.6506849315068495</v>
      </c>
      <c r="S51" s="78">
        <f>IFERROR((($C51*s_DL)/up_com!R51),0)</f>
        <v>5.6506849315068495</v>
      </c>
    </row>
    <row r="52" spans="1:19">
      <c r="A52" s="90" t="s">
        <v>357</v>
      </c>
      <c r="B52" s="98">
        <v>0.99980000000000002</v>
      </c>
      <c r="C52" s="76">
        <v>5</v>
      </c>
      <c r="D52" s="78">
        <f>IFERROR((($C52*s_DL)/up_com!C52),0)</f>
        <v>819517.411961379</v>
      </c>
      <c r="E52" s="78">
        <f>IFERROR((($C52*s_DL)/up_com!D52),0)</f>
        <v>54462917.28371463</v>
      </c>
      <c r="F52" s="78">
        <f>IFERROR((($C52*s_DL)/up_com!E52),0)</f>
        <v>65371.797803820147</v>
      </c>
      <c r="G52" s="78">
        <f>IFERROR((($C52*s_DL)/up_com!F52),0)</f>
        <v>5.0080692633002064</v>
      </c>
      <c r="H52" s="78">
        <f>IFERROR((($C52*s_DL)/up_com!G52),0)</f>
        <v>884894.21783446253</v>
      </c>
      <c r="I52" s="78">
        <f>IFERROR((($C52*s_DL)/up_com!H52),0)</f>
        <v>55282439.703745283</v>
      </c>
      <c r="J52" s="78">
        <f>IFERROR((($C52*s_DL)/up_com!I52),0)</f>
        <v>6.5158198630136992</v>
      </c>
      <c r="K52" s="78">
        <f>IFERROR((($C52*s_DL)/up_com!J52),0)</f>
        <v>6.5158198630136992</v>
      </c>
      <c r="L52" s="78">
        <f>IFERROR((($C52*s_DL)/up_com!K52),0)</f>
        <v>6.5158198630136992</v>
      </c>
      <c r="M52" s="78">
        <f>IFERROR((($C52*s_DL)/up_com!L52),0)</f>
        <v>6.5158198630136992</v>
      </c>
      <c r="N52" s="78">
        <f>IFERROR((($C52*s_DL)/up_com!M52),0)</f>
        <v>6.5158198630136992</v>
      </c>
      <c r="O52" s="78">
        <f>IFERROR((($C52*s_DL)/up_com!N52),0)</f>
        <v>5.8025306012816102</v>
      </c>
      <c r="P52" s="78">
        <f>IFERROR((($C52*s_DL)/up_com!O52),0)</f>
        <v>5.8101364553467132</v>
      </c>
      <c r="Q52" s="78">
        <f>IFERROR((($C52*s_DL)/up_com!P52),0)</f>
        <v>5.8359116367009136</v>
      </c>
      <c r="R52" s="78">
        <f>IFERROR((($C52*s_DL)/up_com!Q52),0)</f>
        <v>5.5187780631659074</v>
      </c>
      <c r="S52" s="78">
        <f>IFERROR((($C52*s_DL)/up_com!R52),0)</f>
        <v>5.6601344851469921</v>
      </c>
    </row>
    <row r="53" spans="1:19">
      <c r="A53" s="90" t="s">
        <v>358</v>
      </c>
      <c r="B53" s="97">
        <v>2.0000000000000001E-4</v>
      </c>
      <c r="C53" s="76">
        <v>5</v>
      </c>
      <c r="D53" s="78">
        <f>IFERROR((($C53*s_DL)/up_com!C53),0)</f>
        <v>163.93626964620506</v>
      </c>
      <c r="E53" s="78">
        <f>IFERROR((($C53*s_DL)/up_com!D53),0)</f>
        <v>10894.762409224772</v>
      </c>
      <c r="F53" s="78">
        <f>IFERROR((($C53*s_DL)/up_com!E53),0)</f>
        <v>13.076974955755182</v>
      </c>
      <c r="G53" s="78">
        <f>IFERROR((($C53*s_DL)/up_com!F53),0)</f>
        <v>9.999416655676217E-4</v>
      </c>
      <c r="H53" s="78">
        <f>IFERROR((($C53*s_DL)/up_com!G53),0)</f>
        <v>177.01424454362581</v>
      </c>
      <c r="I53" s="78">
        <f>IFERROR((($C53*s_DL)/up_com!H53),0)</f>
        <v>11058.699678812642</v>
      </c>
      <c r="J53" s="78">
        <f>IFERROR((($C53*s_DL)/up_com!I53),0)</f>
        <v>1.5018264840182644E-3</v>
      </c>
      <c r="K53" s="78">
        <f>IFERROR((($C53*s_DL)/up_com!J53),0)</f>
        <v>1.5018264840182644E-3</v>
      </c>
      <c r="L53" s="78">
        <f>IFERROR((($C53*s_DL)/up_com!K53),0)</f>
        <v>1.5018264840182644E-3</v>
      </c>
      <c r="M53" s="78">
        <f>IFERROR((($C53*s_DL)/up_com!L53),0)</f>
        <v>1.5018264840182644E-3</v>
      </c>
      <c r="N53" s="78">
        <f>IFERROR((($C53*s_DL)/up_com!M53),0)</f>
        <v>1.5018264840182644E-3</v>
      </c>
      <c r="O53" s="78">
        <f>IFERROR((($C53*s_DL)/up_com!N53),0)</f>
        <v>1.1301369863013701E-3</v>
      </c>
      <c r="P53" s="78">
        <f>IFERROR((($C53*s_DL)/up_com!O53),0)</f>
        <v>1.1301369863013701E-3</v>
      </c>
      <c r="Q53" s="78">
        <f>IFERROR((($C53*s_DL)/up_com!P53),0)</f>
        <v>1.1301369863013701E-3</v>
      </c>
      <c r="R53" s="78">
        <f>IFERROR((($C53*s_DL)/up_com!Q53),0)</f>
        <v>1.1301369863013701E-3</v>
      </c>
      <c r="S53" s="78">
        <f>IFERROR((($C53*s_DL)/up_com!R53),0)</f>
        <v>1.1301369863013701E-3</v>
      </c>
    </row>
    <row r="54" spans="1:19">
      <c r="A54" s="90" t="s">
        <v>359</v>
      </c>
      <c r="B54" s="97">
        <v>0.99999979999999999</v>
      </c>
      <c r="C54" s="76">
        <v>5</v>
      </c>
      <c r="D54" s="78">
        <f>IFERROR((($C54*s_DL)/up_com!C54),0)</f>
        <v>819681.18429475557</v>
      </c>
      <c r="E54" s="78">
        <f>IFERROR((($C54*s_DL)/up_com!D54),0)</f>
        <v>54473801.151361443</v>
      </c>
      <c r="F54" s="78">
        <f>IFERROR((($C54*s_DL)/up_com!E54),0)</f>
        <v>65384.861701800946</v>
      </c>
      <c r="G54" s="78">
        <f>IFERROR((($C54*s_DL)/up_com!F54),0)</f>
        <v>4.8100165349681214</v>
      </c>
      <c r="H54" s="78">
        <f>IFERROR((($C54*s_DL)/up_com!G54),0)</f>
        <v>885070.85601309151</v>
      </c>
      <c r="I54" s="78">
        <f>IFERROR((($C54*s_DL)/up_com!H54),0)</f>
        <v>55293487.145672731</v>
      </c>
      <c r="J54" s="78">
        <f>IFERROR((($C54*s_DL)/up_com!I54),0)</f>
        <v>5.9332179914383563</v>
      </c>
      <c r="K54" s="78">
        <f>IFERROR((($C54*s_DL)/up_com!J54),0)</f>
        <v>5.9332179914383563</v>
      </c>
      <c r="L54" s="78">
        <f>IFERROR((($C54*s_DL)/up_com!K54),0)</f>
        <v>5.9332179914383563</v>
      </c>
      <c r="M54" s="78">
        <f>IFERROR((($C54*s_DL)/up_com!L54),0)</f>
        <v>5.9332179914383563</v>
      </c>
      <c r="N54" s="78">
        <f>IFERROR((($C54*s_DL)/up_com!M54),0)</f>
        <v>5.9332179914383563</v>
      </c>
      <c r="O54" s="78">
        <f>IFERROR((($C54*s_DL)/up_com!N54),0)</f>
        <v>5.9166621935573014</v>
      </c>
      <c r="P54" s="78">
        <f>IFERROR((($C54*s_DL)/up_com!O54),0)</f>
        <v>5.8677921094183372</v>
      </c>
      <c r="Q54" s="78">
        <f>IFERROR((($C54*s_DL)/up_com!P54),0)</f>
        <v>5.9302673690116814</v>
      </c>
      <c r="R54" s="78">
        <f>IFERROR((($C54*s_DL)/up_com!Q54),0)</f>
        <v>5.8861289597602742</v>
      </c>
      <c r="S54" s="78">
        <f>IFERROR((($C54*s_DL)/up_com!R54),0)</f>
        <v>5.4362947140550144</v>
      </c>
    </row>
    <row r="55" spans="1:19">
      <c r="A55" s="90" t="s">
        <v>360</v>
      </c>
      <c r="B55" s="97">
        <v>1.9999999999999999E-7</v>
      </c>
      <c r="C55" s="76">
        <v>5</v>
      </c>
      <c r="D55" s="78">
        <f>IFERROR((($C55*s_DL)/up_com!C55),0)</f>
        <v>0.16393626964620503</v>
      </c>
      <c r="E55" s="78">
        <f>IFERROR((($C55*s_DL)/up_com!D55),0)</f>
        <v>10.894762409224771</v>
      </c>
      <c r="F55" s="78">
        <f>IFERROR((($C55*s_DL)/up_com!E55),0)</f>
        <v>1.307697495575518E-2</v>
      </c>
      <c r="G55" s="78">
        <f>IFERROR((($C55*s_DL)/up_com!F55),0)</f>
        <v>9.844714006994873E-7</v>
      </c>
      <c r="H55" s="78">
        <f>IFERROR((($C55*s_DL)/up_com!G55),0)</f>
        <v>0.17701422907336092</v>
      </c>
      <c r="I55" s="78">
        <f>IFERROR((($C55*s_DL)/up_com!H55),0)</f>
        <v>11.058699663342377</v>
      </c>
      <c r="J55" s="78">
        <f>IFERROR((($C55*s_DL)/up_com!I55),0)</f>
        <v>1.2418949771689496E-6</v>
      </c>
      <c r="K55" s="78">
        <f>IFERROR((($C55*s_DL)/up_com!J55),0)</f>
        <v>1.2418949771689496E-6</v>
      </c>
      <c r="L55" s="78">
        <f>IFERROR((($C55*s_DL)/up_com!K55),0)</f>
        <v>1.2418949771689496E-6</v>
      </c>
      <c r="M55" s="78">
        <f>IFERROR((($C55*s_DL)/up_com!L55),0)</f>
        <v>1.2418949771689496E-6</v>
      </c>
      <c r="N55" s="78">
        <f>IFERROR((($C55*s_DL)/up_com!M55),0)</f>
        <v>1.2418949771689496E-6</v>
      </c>
      <c r="O55" s="78">
        <f>IFERROR((($C55*s_DL)/up_com!N55),0)</f>
        <v>1.1469732914976657E-6</v>
      </c>
      <c r="P55" s="78">
        <f>IFERROR((($C55*s_DL)/up_com!O55),0)</f>
        <v>1.1726857617268573E-6</v>
      </c>
      <c r="Q55" s="78">
        <f>IFERROR((($C55*s_DL)/up_com!P55),0)</f>
        <v>1.1541680512990934E-6</v>
      </c>
      <c r="R55" s="78">
        <f>IFERROR((($C55*s_DL)/up_com!Q55),0)</f>
        <v>1.1992009132420089E-6</v>
      </c>
      <c r="S55" s="78">
        <f>IFERROR((($C55*s_DL)/up_com!R55),0)</f>
        <v>1.1126524478353858E-6</v>
      </c>
    </row>
    <row r="56" spans="1:19">
      <c r="A56" s="90" t="s">
        <v>361</v>
      </c>
      <c r="B56" s="97">
        <v>0.99979000004200003</v>
      </c>
      <c r="C56" s="76">
        <v>5</v>
      </c>
      <c r="D56" s="78">
        <f>IFERROR((($C56*s_DL)/up_com!C56),0)</f>
        <v>819509.21518232336</v>
      </c>
      <c r="E56" s="78">
        <f>IFERROR((($C56*s_DL)/up_com!D56),0)</f>
        <v>54462372.547882073</v>
      </c>
      <c r="F56" s="78">
        <f>IFERROR((($C56*s_DL)/up_com!E56),0)</f>
        <v>65371.143957818531</v>
      </c>
      <c r="G56" s="78">
        <f>IFERROR((($C56*s_DL)/up_com!F56),0)</f>
        <v>4.8831778324507518</v>
      </c>
      <c r="H56" s="78">
        <f>IFERROR((($C56*s_DL)/up_com!G56),0)</f>
        <v>884885.24231797422</v>
      </c>
      <c r="I56" s="78">
        <f>IFERROR((($C56*s_DL)/up_com!H56),0)</f>
        <v>55281886.646242231</v>
      </c>
      <c r="J56" s="78">
        <f>IFERROR((($C56*s_DL)/up_com!I56),0)</f>
        <v>6.1014581509412436</v>
      </c>
      <c r="K56" s="78">
        <f>IFERROR((($C56*s_DL)/up_com!J56),0)</f>
        <v>6.1014581509412436</v>
      </c>
      <c r="L56" s="78">
        <f>IFERROR((($C56*s_DL)/up_com!K56),0)</f>
        <v>6.1014581509412436</v>
      </c>
      <c r="M56" s="78">
        <f>IFERROR((($C56*s_DL)/up_com!L56),0)</f>
        <v>6.1014581509412436</v>
      </c>
      <c r="N56" s="78">
        <f>IFERROR((($C56*s_DL)/up_com!M56),0)</f>
        <v>6.1014581509412436</v>
      </c>
      <c r="O56" s="78">
        <f>IFERROR((($C56*s_DL)/up_com!N56),0)</f>
        <v>5.8565818448536655</v>
      </c>
      <c r="P56" s="78">
        <f>IFERROR((($C56*s_DL)/up_com!O56),0)</f>
        <v>5.8775836225135638</v>
      </c>
      <c r="Q56" s="78">
        <f>IFERROR((($C56*s_DL)/up_com!P56),0)</f>
        <v>5.8437549781151343</v>
      </c>
      <c r="R56" s="78">
        <f>IFERROR((($C56*s_DL)/up_com!Q56),0)</f>
        <v>5.9284858576818218</v>
      </c>
      <c r="S56" s="78">
        <f>IFERROR((($C56*s_DL)/up_com!R56),0)</f>
        <v>5.5189818258116627</v>
      </c>
    </row>
    <row r="57" spans="1:19">
      <c r="A57" s="90" t="s">
        <v>362</v>
      </c>
      <c r="B57" s="97">
        <v>2.0999995799999999E-4</v>
      </c>
      <c r="C57" s="76">
        <v>5</v>
      </c>
      <c r="D57" s="78">
        <f>IFERROR((($C57*s_DL)/up_com!C57),0)</f>
        <v>172.13304870189867</v>
      </c>
      <c r="E57" s="78">
        <f>IFERROR((($C57*s_DL)/up_com!D57),0)</f>
        <v>11439.498241785903</v>
      </c>
      <c r="F57" s="78">
        <f>IFERROR((($C57*s_DL)/up_com!E57),0)</f>
        <v>13.730820957378198</v>
      </c>
      <c r="G57" s="78">
        <f>IFERROR((($C57*s_DL)/up_com!F57),0)</f>
        <v>1.0184589001270531E-3</v>
      </c>
      <c r="H57" s="78">
        <f>IFERROR((($C57*s_DL)/up_com!G57),0)</f>
        <v>185.86488811817702</v>
      </c>
      <c r="I57" s="78">
        <f>IFERROR((($C57*s_DL)/up_com!H57),0)</f>
        <v>11611.632308946701</v>
      </c>
      <c r="J57" s="78">
        <f>IFERROR((($C57*s_DL)/up_com!I57),0)</f>
        <v>0</v>
      </c>
      <c r="K57" s="78">
        <f>IFERROR((($C57*s_DL)/up_com!J57),0)</f>
        <v>0</v>
      </c>
      <c r="L57" s="78">
        <f>IFERROR((($C57*s_DL)/up_com!K57),0)</f>
        <v>0</v>
      </c>
      <c r="M57" s="78">
        <f>IFERROR((($C57*s_DL)/up_com!L57),0)</f>
        <v>0</v>
      </c>
      <c r="N57" s="78">
        <f>IFERROR((($C57*s_DL)/up_com!M57),0)</f>
        <v>0</v>
      </c>
      <c r="O57" s="78">
        <f>IFERROR((($C57*s_DL)/up_com!N57),0)</f>
        <v>1.2373548631717586E-3</v>
      </c>
      <c r="P57" s="78">
        <f>IFERROR((($C57*s_DL)/up_com!O57),0)</f>
        <v>1.2401665768683034E-3</v>
      </c>
      <c r="Q57" s="78">
        <f>IFERROR((($C57*s_DL)/up_com!P57),0)</f>
        <v>1.2434567064261051E-3</v>
      </c>
      <c r="R57" s="78">
        <f>IFERROR((($C57*s_DL)/up_com!Q57),0)</f>
        <v>1.2313511157199658E-3</v>
      </c>
      <c r="S57" s="78">
        <f>IFERROR((($C57*s_DL)/up_com!R57),0)</f>
        <v>1.1510652187975651E-3</v>
      </c>
    </row>
    <row r="58" spans="1:19">
      <c r="A58" s="90" t="s">
        <v>363</v>
      </c>
      <c r="B58" s="97">
        <v>1</v>
      </c>
      <c r="C58" s="76">
        <v>5</v>
      </c>
      <c r="D58" s="78">
        <f>IFERROR((($C58*s_DL)/up_com!C58),0)</f>
        <v>819681.34823102516</v>
      </c>
      <c r="E58" s="78">
        <f>IFERROR((($C58*s_DL)/up_com!D58),0)</f>
        <v>54473812.046123855</v>
      </c>
      <c r="F58" s="78">
        <f>IFERROR((($C58*s_DL)/up_com!E58),0)</f>
        <v>65384.874778775898</v>
      </c>
      <c r="G58" s="78">
        <f>IFERROR((($C58*s_DL)/up_com!F58),0)</f>
        <v>5.5552314753756757</v>
      </c>
      <c r="H58" s="78">
        <f>IFERROR((($C58*s_DL)/up_com!G58),0)</f>
        <v>885071.77824127639</v>
      </c>
      <c r="I58" s="78">
        <f>IFERROR((($C58*s_DL)/up_com!H58),0)</f>
        <v>55293498.949586354</v>
      </c>
      <c r="J58" s="78">
        <f>IFERROR((($C58*s_DL)/up_com!I58),0)</f>
        <v>7.5279680365296802</v>
      </c>
      <c r="K58" s="78">
        <f>IFERROR((($C58*s_DL)/up_com!J58),0)</f>
        <v>7.5279680365296802</v>
      </c>
      <c r="L58" s="78">
        <f>IFERROR((($C58*s_DL)/up_com!K58),0)</f>
        <v>7.5279680365296802</v>
      </c>
      <c r="M58" s="78">
        <f>IFERROR((($C58*s_DL)/up_com!L58),0)</f>
        <v>7.5279680365296802</v>
      </c>
      <c r="N58" s="78">
        <f>IFERROR((($C58*s_DL)/up_com!M58),0)</f>
        <v>7.5279680365296802</v>
      </c>
      <c r="O58" s="78">
        <f>IFERROR((($C58*s_DL)/up_com!N58),0)</f>
        <v>5.9421885192433104</v>
      </c>
      <c r="P58" s="78">
        <f>IFERROR((($C58*s_DL)/up_com!O58),0)</f>
        <v>6.1169130611691296</v>
      </c>
      <c r="Q58" s="78">
        <f>IFERROR((($C58*s_DL)/up_com!P58),0)</f>
        <v>5.9603696161915325</v>
      </c>
      <c r="R58" s="78">
        <f>IFERROR((($C58*s_DL)/up_com!Q58),0)</f>
        <v>5.9297311009639753</v>
      </c>
      <c r="S58" s="78">
        <f>IFERROR((($C58*s_DL)/up_com!R58),0)</f>
        <v>6.2785388127853876</v>
      </c>
    </row>
    <row r="59" spans="1:19">
      <c r="A59" s="90" t="s">
        <v>364</v>
      </c>
      <c r="B59" s="97">
        <v>1</v>
      </c>
      <c r="C59" s="76">
        <v>5</v>
      </c>
      <c r="D59" s="78">
        <f>IFERROR((($C59*s_DL)/up_com!C59),0)</f>
        <v>819681.34823102516</v>
      </c>
      <c r="E59" s="78">
        <f>IFERROR((($C59*s_DL)/up_com!D59),0)</f>
        <v>54473812.046123855</v>
      </c>
      <c r="F59" s="78">
        <f>IFERROR((($C59*s_DL)/up_com!E59),0)</f>
        <v>65384.874778775898</v>
      </c>
      <c r="G59" s="78">
        <f>IFERROR((($C59*s_DL)/up_com!F59),0)</f>
        <v>5.0551254788090123</v>
      </c>
      <c r="H59" s="78">
        <f>IFERROR((($C59*s_DL)/up_com!G59),0)</f>
        <v>885071.27813527989</v>
      </c>
      <c r="I59" s="78">
        <f>IFERROR((($C59*s_DL)/up_com!H59),0)</f>
        <v>55293498.449480362</v>
      </c>
      <c r="J59" s="78">
        <f>IFERROR((($C59*s_DL)/up_com!I59),0)</f>
        <v>6.7305936073059369</v>
      </c>
      <c r="K59" s="78">
        <f>IFERROR((($C59*s_DL)/up_com!J59),0)</f>
        <v>6.7305936073059369</v>
      </c>
      <c r="L59" s="78">
        <f>IFERROR((($C59*s_DL)/up_com!K59),0)</f>
        <v>6.7305936073059369</v>
      </c>
      <c r="M59" s="78">
        <f>IFERROR((($C59*s_DL)/up_com!L59),0)</f>
        <v>6.7305936073059369</v>
      </c>
      <c r="N59" s="78">
        <f>IFERROR((($C59*s_DL)/up_com!M59),0)</f>
        <v>6.7305936073059369</v>
      </c>
      <c r="O59" s="78">
        <f>IFERROR((($C59*s_DL)/up_com!N59),0)</f>
        <v>5.4440494769088525</v>
      </c>
      <c r="P59" s="78">
        <f>IFERROR((($C59*s_DL)/up_com!O59),0)</f>
        <v>5.7034054864233648</v>
      </c>
      <c r="Q59" s="78">
        <f>IFERROR((($C59*s_DL)/up_com!P59),0)</f>
        <v>5.8386411889596586</v>
      </c>
      <c r="R59" s="78">
        <f>IFERROR((($C59*s_DL)/up_com!Q59),0)</f>
        <v>5.4893173234116945</v>
      </c>
      <c r="S59" s="78">
        <f>IFERROR((($C59*s_DL)/up_com!R59),0)</f>
        <v>5.713317557133176</v>
      </c>
    </row>
    <row r="60" spans="1:19">
      <c r="A60" s="90" t="s">
        <v>365</v>
      </c>
      <c r="B60" s="99">
        <v>1.9000000000000001E-8</v>
      </c>
      <c r="C60" s="76">
        <v>5</v>
      </c>
      <c r="D60" s="78">
        <f>IFERROR((($C60*s_DL)/up_com!C60),0)</f>
        <v>1.557394561638948E-2</v>
      </c>
      <c r="E60" s="78">
        <f>IFERROR((($C60*s_DL)/up_com!D60),0)</f>
        <v>1.0350024288763533</v>
      </c>
      <c r="F60" s="78">
        <f>IFERROR((($C60*s_DL)/up_com!E60),0)</f>
        <v>1.2423126207967423E-3</v>
      </c>
      <c r="G60" s="78">
        <f>IFERROR((($C60*s_DL)/up_com!F60),0)</f>
        <v>9.5188720924688739E-8</v>
      </c>
      <c r="H60" s="78">
        <f>IFERROR((($C60*s_DL)/up_com!G60),0)</f>
        <v>1.6816353425907149E-2</v>
      </c>
      <c r="I60" s="78">
        <f>IFERROR((($C60*s_DL)/up_com!H60),0)</f>
        <v>1.0505764696814639</v>
      </c>
      <c r="J60" s="78">
        <f>IFERROR((($C60*s_DL)/up_com!I60),0)</f>
        <v>0</v>
      </c>
      <c r="K60" s="78">
        <f>IFERROR((($C60*s_DL)/up_com!J60),0)</f>
        <v>0</v>
      </c>
      <c r="L60" s="78">
        <f>IFERROR((($C60*s_DL)/up_com!K60),0)</f>
        <v>0</v>
      </c>
      <c r="M60" s="78">
        <f>IFERROR((($C60*s_DL)/up_com!L60),0)</f>
        <v>0</v>
      </c>
      <c r="N60" s="78">
        <f>IFERROR((($C60*s_DL)/up_com!M60),0)</f>
        <v>0</v>
      </c>
      <c r="O60" s="78">
        <f>IFERROR((($C60*s_DL)/up_com!N60),0)</f>
        <v>1.0661869451053771E-7</v>
      </c>
      <c r="P60" s="78">
        <f>IFERROR((($C60*s_DL)/up_com!O60),0)</f>
        <v>1.1005293669979402E-7</v>
      </c>
      <c r="Q60" s="78">
        <f>IFERROR((($C60*s_DL)/up_com!P60),0)</f>
        <v>1.1075750826001416E-7</v>
      </c>
      <c r="R60" s="78">
        <f>IFERROR((($C60*s_DL)/up_com!Q60),0)</f>
        <v>1.0546125339156908E-7</v>
      </c>
      <c r="S60" s="78">
        <f>IFERROR((($C60*s_DL)/up_com!R60),0)</f>
        <v>1.0758256996386252E-7</v>
      </c>
    </row>
    <row r="61" spans="1:19">
      <c r="A61" s="90" t="s">
        <v>366</v>
      </c>
      <c r="B61" s="97">
        <v>1</v>
      </c>
      <c r="C61" s="76">
        <v>5</v>
      </c>
      <c r="D61" s="78">
        <f>IFERROR((($C61*s_DL)/up_com!C61),0)</f>
        <v>819681.34823102516</v>
      </c>
      <c r="E61" s="78">
        <f>IFERROR((($C61*s_DL)/up_com!D61),0)</f>
        <v>54473812.046123855</v>
      </c>
      <c r="F61" s="78">
        <f>IFERROR((($C61*s_DL)/up_com!E61),0)</f>
        <v>65384.874778775898</v>
      </c>
      <c r="G61" s="78">
        <f>IFERROR((($C61*s_DL)/up_com!F61),0)</f>
        <v>4.8961362155853427</v>
      </c>
      <c r="H61" s="78">
        <f>IFERROR((($C61*s_DL)/up_com!G61),0)</f>
        <v>885071.11914601666</v>
      </c>
      <c r="I61" s="78">
        <f>IFERROR((($C61*s_DL)/up_com!H61),0)</f>
        <v>55293498.290491089</v>
      </c>
      <c r="J61" s="78">
        <f>IFERROR((($C61*s_DL)/up_com!I61),0)</f>
        <v>6.1027397260273952</v>
      </c>
      <c r="K61" s="78">
        <f>IFERROR((($C61*s_DL)/up_com!J61),0)</f>
        <v>6.1027397260273952</v>
      </c>
      <c r="L61" s="78">
        <f>IFERROR((($C61*s_DL)/up_com!K61),0)</f>
        <v>6.1027397260273952</v>
      </c>
      <c r="M61" s="78">
        <f>IFERROR((($C61*s_DL)/up_com!L61),0)</f>
        <v>6.1027397260273952</v>
      </c>
      <c r="N61" s="78">
        <f>IFERROR((($C61*s_DL)/up_com!M61),0)</f>
        <v>6.1027397260273952</v>
      </c>
      <c r="O61" s="78">
        <f>IFERROR((($C61*s_DL)/up_com!N61),0)</f>
        <v>5.8774867740832368</v>
      </c>
      <c r="P61" s="78">
        <f>IFERROR((($C61*s_DL)/up_com!O61),0)</f>
        <v>5.87884403425263</v>
      </c>
      <c r="Q61" s="78">
        <f>IFERROR((($C61*s_DL)/up_com!P61),0)</f>
        <v>5.839863611892083</v>
      </c>
      <c r="R61" s="78">
        <f>IFERROR((($C61*s_DL)/up_com!Q61),0)</f>
        <v>5.9311097875719661</v>
      </c>
      <c r="S61" s="78">
        <f>IFERROR((($C61*s_DL)/up_com!R61),0)</f>
        <v>5.5336274282176303</v>
      </c>
    </row>
    <row r="62" spans="1:19">
      <c r="A62" s="90" t="s">
        <v>367</v>
      </c>
      <c r="B62" s="97">
        <v>1.339E-6</v>
      </c>
      <c r="C62" s="76">
        <v>5</v>
      </c>
      <c r="D62" s="78">
        <f>IFERROR((($C62*s_DL)/up_com!C62),0)</f>
        <v>1.0975533252813428</v>
      </c>
      <c r="E62" s="78">
        <f>IFERROR((($C62*s_DL)/up_com!D62),0)</f>
        <v>72.940434329759853</v>
      </c>
      <c r="F62" s="78">
        <f>IFERROR((($C62*s_DL)/up_com!E62),0)</f>
        <v>8.7550347328780934E-2</v>
      </c>
      <c r="G62" s="78">
        <f>IFERROR((($C62*s_DL)/up_com!F62),0)</f>
        <v>7.0072401660771281E-6</v>
      </c>
      <c r="H62" s="78">
        <f>IFERROR((($C62*s_DL)/up_com!G62),0)</f>
        <v>1.1851106798502897</v>
      </c>
      <c r="I62" s="78">
        <f>IFERROR((($C62*s_DL)/up_com!H62),0)</f>
        <v>74.037994662281363</v>
      </c>
      <c r="J62" s="78">
        <f>IFERROR((($C62*s_DL)/up_com!I62),0)</f>
        <v>9.146776255707764E-6</v>
      </c>
      <c r="K62" s="78">
        <f>IFERROR((($C62*s_DL)/up_com!J62),0)</f>
        <v>9.146776255707764E-6</v>
      </c>
      <c r="L62" s="78">
        <f>IFERROR((($C62*s_DL)/up_com!K62),0)</f>
        <v>9.146776255707764E-6</v>
      </c>
      <c r="M62" s="78">
        <f>IFERROR((($C62*s_DL)/up_com!L62),0)</f>
        <v>9.146776255707764E-6</v>
      </c>
      <c r="N62" s="78">
        <f>IFERROR((($C62*s_DL)/up_com!M62),0)</f>
        <v>9.146776255707764E-6</v>
      </c>
      <c r="O62" s="78">
        <f>IFERROR((($C62*s_DL)/up_com!N62),0)</f>
        <v>8.1351866339946434E-6</v>
      </c>
      <c r="P62" s="78">
        <f>IFERROR((($C62*s_DL)/up_com!O62),0)</f>
        <v>7.6794377853881231E-6</v>
      </c>
      <c r="Q62" s="78">
        <f>IFERROR((($C62*s_DL)/up_com!P62),0)</f>
        <v>7.5915723645026814E-6</v>
      </c>
      <c r="R62" s="78">
        <f>IFERROR((($C62*s_DL)/up_com!Q62),0)</f>
        <v>7.6528504679986027E-6</v>
      </c>
      <c r="S62" s="78">
        <f>IFERROR((($C62*s_DL)/up_com!R62),0)</f>
        <v>7.9196032691416826E-6</v>
      </c>
    </row>
    <row r="63" spans="1:19">
      <c r="A63" s="87" t="s">
        <v>32</v>
      </c>
      <c r="B63" s="87" t="s">
        <v>8</v>
      </c>
      <c r="C63" s="101">
        <v>5</v>
      </c>
      <c r="D63" s="102">
        <f>SUM(D64:D76)</f>
        <v>6557451.898975472</v>
      </c>
      <c r="E63" s="102">
        <f t="shared" ref="E63:S63" si="3">SUM(E64:E76)</f>
        <v>435790570.34442759</v>
      </c>
      <c r="F63" s="102">
        <f t="shared" si="3"/>
        <v>523079.08702286717</v>
      </c>
      <c r="G63" s="102">
        <f t="shared" si="3"/>
        <v>40.105248932120261</v>
      </c>
      <c r="H63" s="102">
        <f t="shared" si="3"/>
        <v>7080571.0912472727</v>
      </c>
      <c r="I63" s="102">
        <f t="shared" si="3"/>
        <v>442348062.34865201</v>
      </c>
      <c r="J63" s="102">
        <f t="shared" si="3"/>
        <v>51.275752512785992</v>
      </c>
      <c r="K63" s="102">
        <f t="shared" si="3"/>
        <v>51.275752512785992</v>
      </c>
      <c r="L63" s="102">
        <f t="shared" si="3"/>
        <v>51.275752512785992</v>
      </c>
      <c r="M63" s="102">
        <f t="shared" si="3"/>
        <v>51.275752512785992</v>
      </c>
      <c r="N63" s="102">
        <f t="shared" si="3"/>
        <v>51.275752512785992</v>
      </c>
      <c r="O63" s="102">
        <f t="shared" si="3"/>
        <v>46.414364875030955</v>
      </c>
      <c r="P63" s="102">
        <f t="shared" si="3"/>
        <v>46.806366194942505</v>
      </c>
      <c r="Q63" s="102">
        <f t="shared" si="3"/>
        <v>46.753079492913002</v>
      </c>
      <c r="R63" s="102">
        <f t="shared" si="3"/>
        <v>46.111677547475026</v>
      </c>
      <c r="S63" s="102">
        <f t="shared" si="3"/>
        <v>45.327069291871126</v>
      </c>
    </row>
    <row r="64" spans="1:19">
      <c r="A64" s="90" t="s">
        <v>355</v>
      </c>
      <c r="B64" s="97">
        <v>1</v>
      </c>
      <c r="C64" s="76">
        <v>5</v>
      </c>
      <c r="D64" s="78">
        <f>IFERROR((($C64*s_DL)/up_com!C64),0)</f>
        <v>819681.34823102516</v>
      </c>
      <c r="E64" s="78">
        <f>IFERROR((($C64*s_DL)/up_com!D64),0)</f>
        <v>54473812.046123855</v>
      </c>
      <c r="F64" s="78">
        <f>IFERROR((($C64*s_DL)/up_com!E64),0)</f>
        <v>65384.874778775898</v>
      </c>
      <c r="G64" s="78">
        <f>IFERROR((($C64*s_DL)/up_com!F64),0)</f>
        <v>4.8957573163270558</v>
      </c>
      <c r="H64" s="78">
        <f>IFERROR((($C64*s_DL)/up_com!G64),0)</f>
        <v>885071.11876711727</v>
      </c>
      <c r="I64" s="78">
        <f>IFERROR((($C64*s_DL)/up_com!H64),0)</f>
        <v>55293498.29011219</v>
      </c>
      <c r="J64" s="78">
        <f>IFERROR((($C64*s_DL)/up_com!I64),0)</f>
        <v>6.272260273972603</v>
      </c>
      <c r="K64" s="78">
        <f>IFERROR((($C64*s_DL)/up_com!J64),0)</f>
        <v>6.272260273972603</v>
      </c>
      <c r="L64" s="78">
        <f>IFERROR((($C64*s_DL)/up_com!K64),0)</f>
        <v>6.272260273972603</v>
      </c>
      <c r="M64" s="78">
        <f>IFERROR((($C64*s_DL)/up_com!L64),0)</f>
        <v>6.272260273972603</v>
      </c>
      <c r="N64" s="78">
        <f>IFERROR((($C64*s_DL)/up_com!M64),0)</f>
        <v>6.272260273972603</v>
      </c>
      <c r="O64" s="78">
        <f>IFERROR((($C64*s_DL)/up_com!N64),0)</f>
        <v>5.9218036529680358</v>
      </c>
      <c r="P64" s="78">
        <f>IFERROR((($C64*s_DL)/up_com!O64),0)</f>
        <v>5.898627228572261</v>
      </c>
      <c r="Q64" s="78">
        <f>IFERROR((($C64*s_DL)/up_com!P64),0)</f>
        <v>5.8512037103444969</v>
      </c>
      <c r="R64" s="78">
        <f>IFERROR((($C64*s_DL)/up_com!Q64),0)</f>
        <v>5.7750710777978798</v>
      </c>
      <c r="S64" s="78">
        <f>IFERROR((($C64*s_DL)/up_com!R64),0)</f>
        <v>5.5331991951710267</v>
      </c>
    </row>
    <row r="65" spans="1:19">
      <c r="A65" s="90" t="s">
        <v>356</v>
      </c>
      <c r="B65" s="97">
        <v>1</v>
      </c>
      <c r="C65" s="76">
        <v>5</v>
      </c>
      <c r="D65" s="78">
        <f>IFERROR((($C65*s_DL)/up_com!C65),0)</f>
        <v>819681.34823102516</v>
      </c>
      <c r="E65" s="78">
        <f>IFERROR((($C65*s_DL)/up_com!D65),0)</f>
        <v>54473812.046123855</v>
      </c>
      <c r="F65" s="78">
        <f>IFERROR((($C65*s_DL)/up_com!E65),0)</f>
        <v>65384.874778775898</v>
      </c>
      <c r="G65" s="78">
        <f>IFERROR((($C65*s_DL)/up_com!F65),0)</f>
        <v>4.9997083278381078</v>
      </c>
      <c r="H65" s="78">
        <f>IFERROR((($C65*s_DL)/up_com!G65),0)</f>
        <v>885071.22271812893</v>
      </c>
      <c r="I65" s="78">
        <f>IFERROR((($C65*s_DL)/up_com!H65),0)</f>
        <v>55293498.394063205</v>
      </c>
      <c r="J65" s="78">
        <f>IFERROR((($C65*s_DL)/up_com!I65),0)</f>
        <v>6.090182648401826</v>
      </c>
      <c r="K65" s="78">
        <f>IFERROR((($C65*s_DL)/up_com!J65),0)</f>
        <v>6.090182648401826</v>
      </c>
      <c r="L65" s="78">
        <f>IFERROR((($C65*s_DL)/up_com!K65),0)</f>
        <v>6.090182648401826</v>
      </c>
      <c r="M65" s="78">
        <f>IFERROR((($C65*s_DL)/up_com!L65),0)</f>
        <v>6.090182648401826</v>
      </c>
      <c r="N65" s="78">
        <f>IFERROR((($C65*s_DL)/up_com!M65),0)</f>
        <v>6.090182648401826</v>
      </c>
      <c r="O65" s="78">
        <f>IFERROR((($C65*s_DL)/up_com!N65),0)</f>
        <v>5.6506849315068495</v>
      </c>
      <c r="P65" s="78">
        <f>IFERROR((($C65*s_DL)/up_com!O65),0)</f>
        <v>5.6506849315068495</v>
      </c>
      <c r="Q65" s="78">
        <f>IFERROR((($C65*s_DL)/up_com!P65),0)</f>
        <v>5.6506849315068495</v>
      </c>
      <c r="R65" s="78">
        <f>IFERROR((($C65*s_DL)/up_com!Q65),0)</f>
        <v>5.6506849315068495</v>
      </c>
      <c r="S65" s="78">
        <f>IFERROR((($C65*s_DL)/up_com!R65),0)</f>
        <v>5.6506849315068495</v>
      </c>
    </row>
    <row r="66" spans="1:19">
      <c r="A66" s="90" t="s">
        <v>357</v>
      </c>
      <c r="B66" s="98">
        <v>0.99980000000000002</v>
      </c>
      <c r="C66" s="76">
        <v>5</v>
      </c>
      <c r="D66" s="78">
        <f>IFERROR((($C66*s_DL)/up_com!C66),0)</f>
        <v>819517.411961379</v>
      </c>
      <c r="E66" s="78">
        <f>IFERROR((($C66*s_DL)/up_com!D66),0)</f>
        <v>54462917.28371463</v>
      </c>
      <c r="F66" s="78">
        <f>IFERROR((($C66*s_DL)/up_com!E66),0)</f>
        <v>65371.797803820147</v>
      </c>
      <c r="G66" s="78">
        <f>IFERROR((($C66*s_DL)/up_com!F66),0)</f>
        <v>5.0080692633002064</v>
      </c>
      <c r="H66" s="78">
        <f>IFERROR((($C66*s_DL)/up_com!G66),0)</f>
        <v>884894.21783446253</v>
      </c>
      <c r="I66" s="78">
        <f>IFERROR((($C66*s_DL)/up_com!H66),0)</f>
        <v>55282439.703745283</v>
      </c>
      <c r="J66" s="78">
        <f>IFERROR((($C66*s_DL)/up_com!I66),0)</f>
        <v>6.5158198630136992</v>
      </c>
      <c r="K66" s="78">
        <f>IFERROR((($C66*s_DL)/up_com!J66),0)</f>
        <v>6.5158198630136992</v>
      </c>
      <c r="L66" s="78">
        <f>IFERROR((($C66*s_DL)/up_com!K66),0)</f>
        <v>6.5158198630136992</v>
      </c>
      <c r="M66" s="78">
        <f>IFERROR((($C66*s_DL)/up_com!L66),0)</f>
        <v>6.5158198630136992</v>
      </c>
      <c r="N66" s="78">
        <f>IFERROR((($C66*s_DL)/up_com!M66),0)</f>
        <v>6.5158198630136992</v>
      </c>
      <c r="O66" s="78">
        <f>IFERROR((($C66*s_DL)/up_com!N66),0)</f>
        <v>5.8025306012816102</v>
      </c>
      <c r="P66" s="78">
        <f>IFERROR((($C66*s_DL)/up_com!O66),0)</f>
        <v>5.8101364553467132</v>
      </c>
      <c r="Q66" s="78">
        <f>IFERROR((($C66*s_DL)/up_com!P66),0)</f>
        <v>5.8359116367009136</v>
      </c>
      <c r="R66" s="78">
        <f>IFERROR((($C66*s_DL)/up_com!Q66),0)</f>
        <v>5.5187780631659074</v>
      </c>
      <c r="S66" s="78">
        <f>IFERROR((($C66*s_DL)/up_com!R66),0)</f>
        <v>5.6601344851469921</v>
      </c>
    </row>
    <row r="67" spans="1:19">
      <c r="A67" s="90" t="s">
        <v>358</v>
      </c>
      <c r="B67" s="97">
        <v>2.0000000000000001E-4</v>
      </c>
      <c r="C67" s="76">
        <v>5</v>
      </c>
      <c r="D67" s="78">
        <f>IFERROR((($C67*s_DL)/up_com!C67),0)</f>
        <v>163.93626964620506</v>
      </c>
      <c r="E67" s="78">
        <f>IFERROR((($C67*s_DL)/up_com!D67),0)</f>
        <v>10894.762409224772</v>
      </c>
      <c r="F67" s="78">
        <f>IFERROR((($C67*s_DL)/up_com!E67),0)</f>
        <v>13.076974955755182</v>
      </c>
      <c r="G67" s="78">
        <f>IFERROR((($C67*s_DL)/up_com!F67),0)</f>
        <v>9.999416655676217E-4</v>
      </c>
      <c r="H67" s="78">
        <f>IFERROR((($C67*s_DL)/up_com!G67),0)</f>
        <v>177.01424454362581</v>
      </c>
      <c r="I67" s="78">
        <f>IFERROR((($C67*s_DL)/up_com!H67),0)</f>
        <v>11058.699678812642</v>
      </c>
      <c r="J67" s="78">
        <f>IFERROR((($C67*s_DL)/up_com!I67),0)</f>
        <v>1.5018264840182644E-3</v>
      </c>
      <c r="K67" s="78">
        <f>IFERROR((($C67*s_DL)/up_com!J67),0)</f>
        <v>1.5018264840182644E-3</v>
      </c>
      <c r="L67" s="78">
        <f>IFERROR((($C67*s_DL)/up_com!K67),0)</f>
        <v>1.5018264840182644E-3</v>
      </c>
      <c r="M67" s="78">
        <f>IFERROR((($C67*s_DL)/up_com!L67),0)</f>
        <v>1.5018264840182644E-3</v>
      </c>
      <c r="N67" s="78">
        <f>IFERROR((($C67*s_DL)/up_com!M67),0)</f>
        <v>1.5018264840182644E-3</v>
      </c>
      <c r="O67" s="78">
        <f>IFERROR((($C67*s_DL)/up_com!N67),0)</f>
        <v>1.1301369863013701E-3</v>
      </c>
      <c r="P67" s="78">
        <f>IFERROR((($C67*s_DL)/up_com!O67),0)</f>
        <v>1.1301369863013701E-3</v>
      </c>
      <c r="Q67" s="78">
        <f>IFERROR((($C67*s_DL)/up_com!P67),0)</f>
        <v>1.1301369863013701E-3</v>
      </c>
      <c r="R67" s="78">
        <f>IFERROR((($C67*s_DL)/up_com!Q67),0)</f>
        <v>1.1301369863013701E-3</v>
      </c>
      <c r="S67" s="78">
        <f>IFERROR((($C67*s_DL)/up_com!R67),0)</f>
        <v>1.1301369863013701E-3</v>
      </c>
    </row>
    <row r="68" spans="1:19">
      <c r="A68" s="90" t="s">
        <v>359</v>
      </c>
      <c r="B68" s="97">
        <v>0.99999979999999999</v>
      </c>
      <c r="C68" s="76">
        <v>5</v>
      </c>
      <c r="D68" s="78">
        <f>IFERROR((($C68*s_DL)/up_com!C68),0)</f>
        <v>819681.18429475557</v>
      </c>
      <c r="E68" s="78">
        <f>IFERROR((($C68*s_DL)/up_com!D68),0)</f>
        <v>54473801.151361443</v>
      </c>
      <c r="F68" s="78">
        <f>IFERROR((($C68*s_DL)/up_com!E68),0)</f>
        <v>65384.861701800946</v>
      </c>
      <c r="G68" s="78">
        <f>IFERROR((($C68*s_DL)/up_com!F68),0)</f>
        <v>4.8100165349681214</v>
      </c>
      <c r="H68" s="78">
        <f>IFERROR((($C68*s_DL)/up_com!G68),0)</f>
        <v>885070.85601309151</v>
      </c>
      <c r="I68" s="78">
        <f>IFERROR((($C68*s_DL)/up_com!H68),0)</f>
        <v>55293487.145672731</v>
      </c>
      <c r="J68" s="78">
        <f>IFERROR((($C68*s_DL)/up_com!I68),0)</f>
        <v>5.9332179914383563</v>
      </c>
      <c r="K68" s="78">
        <f>IFERROR((($C68*s_DL)/up_com!J68),0)</f>
        <v>5.9332179914383563</v>
      </c>
      <c r="L68" s="78">
        <f>IFERROR((($C68*s_DL)/up_com!K68),0)</f>
        <v>5.9332179914383563</v>
      </c>
      <c r="M68" s="78">
        <f>IFERROR((($C68*s_DL)/up_com!L68),0)</f>
        <v>5.9332179914383563</v>
      </c>
      <c r="N68" s="78">
        <f>IFERROR((($C68*s_DL)/up_com!M68),0)</f>
        <v>5.9332179914383563</v>
      </c>
      <c r="O68" s="78">
        <f>IFERROR((($C68*s_DL)/up_com!N68),0)</f>
        <v>5.9166621935573014</v>
      </c>
      <c r="P68" s="78">
        <f>IFERROR((($C68*s_DL)/up_com!O68),0)</f>
        <v>5.8677921094183372</v>
      </c>
      <c r="Q68" s="78">
        <f>IFERROR((($C68*s_DL)/up_com!P68),0)</f>
        <v>5.9302673690116814</v>
      </c>
      <c r="R68" s="78">
        <f>IFERROR((($C68*s_DL)/up_com!Q68),0)</f>
        <v>5.8861289597602742</v>
      </c>
      <c r="S68" s="78">
        <f>IFERROR((($C68*s_DL)/up_com!R68),0)</f>
        <v>5.4362947140550144</v>
      </c>
    </row>
    <row r="69" spans="1:19">
      <c r="A69" s="90" t="s">
        <v>360</v>
      </c>
      <c r="B69" s="97">
        <v>1.9999999999999999E-7</v>
      </c>
      <c r="C69" s="76">
        <v>5</v>
      </c>
      <c r="D69" s="78">
        <f>IFERROR((($C69*s_DL)/up_com!C69),0)</f>
        <v>0.16393626964620503</v>
      </c>
      <c r="E69" s="78">
        <f>IFERROR((($C69*s_DL)/up_com!D69),0)</f>
        <v>10.894762409224771</v>
      </c>
      <c r="F69" s="78">
        <f>IFERROR((($C69*s_DL)/up_com!E69),0)</f>
        <v>1.307697495575518E-2</v>
      </c>
      <c r="G69" s="78">
        <f>IFERROR((($C69*s_DL)/up_com!F69),0)</f>
        <v>9.844714006994873E-7</v>
      </c>
      <c r="H69" s="78">
        <f>IFERROR((($C69*s_DL)/up_com!G69),0)</f>
        <v>0.17701422907336092</v>
      </c>
      <c r="I69" s="78">
        <f>IFERROR((($C69*s_DL)/up_com!H69),0)</f>
        <v>11.058699663342377</v>
      </c>
      <c r="J69" s="78">
        <f>IFERROR((($C69*s_DL)/up_com!I69),0)</f>
        <v>1.2418949771689496E-6</v>
      </c>
      <c r="K69" s="78">
        <f>IFERROR((($C69*s_DL)/up_com!J69),0)</f>
        <v>1.2418949771689496E-6</v>
      </c>
      <c r="L69" s="78">
        <f>IFERROR((($C69*s_DL)/up_com!K69),0)</f>
        <v>1.2418949771689496E-6</v>
      </c>
      <c r="M69" s="78">
        <f>IFERROR((($C69*s_DL)/up_com!L69),0)</f>
        <v>1.2418949771689496E-6</v>
      </c>
      <c r="N69" s="78">
        <f>IFERROR((($C69*s_DL)/up_com!M69),0)</f>
        <v>1.2418949771689496E-6</v>
      </c>
      <c r="O69" s="78">
        <f>IFERROR((($C69*s_DL)/up_com!N69),0)</f>
        <v>1.1469732914976657E-6</v>
      </c>
      <c r="P69" s="78">
        <f>IFERROR((($C69*s_DL)/up_com!O69),0)</f>
        <v>1.1726857617268573E-6</v>
      </c>
      <c r="Q69" s="78">
        <f>IFERROR((($C69*s_DL)/up_com!P69),0)</f>
        <v>1.1541680512990934E-6</v>
      </c>
      <c r="R69" s="78">
        <f>IFERROR((($C69*s_DL)/up_com!Q69),0)</f>
        <v>1.1992009132420089E-6</v>
      </c>
      <c r="S69" s="78">
        <f>IFERROR((($C69*s_DL)/up_com!R69),0)</f>
        <v>1.1126524478353858E-6</v>
      </c>
    </row>
    <row r="70" spans="1:19">
      <c r="A70" s="90" t="s">
        <v>361</v>
      </c>
      <c r="B70" s="97">
        <v>0.99979000004200003</v>
      </c>
      <c r="C70" s="76">
        <v>5</v>
      </c>
      <c r="D70" s="78">
        <f>IFERROR((($C70*s_DL)/up_com!C70),0)</f>
        <v>819509.21518232336</v>
      </c>
      <c r="E70" s="78">
        <f>IFERROR((($C70*s_DL)/up_com!D70),0)</f>
        <v>54462372.547882073</v>
      </c>
      <c r="F70" s="78">
        <f>IFERROR((($C70*s_DL)/up_com!E70),0)</f>
        <v>65371.143957818531</v>
      </c>
      <c r="G70" s="78">
        <f>IFERROR((($C70*s_DL)/up_com!F70),0)</f>
        <v>4.8831778324507518</v>
      </c>
      <c r="H70" s="78">
        <f>IFERROR((($C70*s_DL)/up_com!G70),0)</f>
        <v>884885.24231797422</v>
      </c>
      <c r="I70" s="78">
        <f>IFERROR((($C70*s_DL)/up_com!H70),0)</f>
        <v>55281886.646242231</v>
      </c>
      <c r="J70" s="78">
        <f>IFERROR((($C70*s_DL)/up_com!I70),0)</f>
        <v>6.1014581509412436</v>
      </c>
      <c r="K70" s="78">
        <f>IFERROR((($C70*s_DL)/up_com!J70),0)</f>
        <v>6.1014581509412436</v>
      </c>
      <c r="L70" s="78">
        <f>IFERROR((($C70*s_DL)/up_com!K70),0)</f>
        <v>6.1014581509412436</v>
      </c>
      <c r="M70" s="78">
        <f>IFERROR((($C70*s_DL)/up_com!L70),0)</f>
        <v>6.1014581509412436</v>
      </c>
      <c r="N70" s="78">
        <f>IFERROR((($C70*s_DL)/up_com!M70),0)</f>
        <v>6.1014581509412436</v>
      </c>
      <c r="O70" s="78">
        <f>IFERROR((($C70*s_DL)/up_com!N70),0)</f>
        <v>5.8565818448536655</v>
      </c>
      <c r="P70" s="78">
        <f>IFERROR((($C70*s_DL)/up_com!O70),0)</f>
        <v>5.8775836225135638</v>
      </c>
      <c r="Q70" s="78">
        <f>IFERROR((($C70*s_DL)/up_com!P70),0)</f>
        <v>5.8437549781151343</v>
      </c>
      <c r="R70" s="78">
        <f>IFERROR((($C70*s_DL)/up_com!Q70),0)</f>
        <v>5.9284858576818218</v>
      </c>
      <c r="S70" s="78">
        <f>IFERROR((($C70*s_DL)/up_com!R70),0)</f>
        <v>5.5189818258116627</v>
      </c>
    </row>
    <row r="71" spans="1:19">
      <c r="A71" s="90" t="s">
        <v>362</v>
      </c>
      <c r="B71" s="97">
        <v>2.0999995799999999E-4</v>
      </c>
      <c r="C71" s="76">
        <v>5</v>
      </c>
      <c r="D71" s="78">
        <f>IFERROR((($C71*s_DL)/up_com!C71),0)</f>
        <v>172.13304870189867</v>
      </c>
      <c r="E71" s="78">
        <f>IFERROR((($C71*s_DL)/up_com!D71),0)</f>
        <v>11439.498241785903</v>
      </c>
      <c r="F71" s="78">
        <f>IFERROR((($C71*s_DL)/up_com!E71),0)</f>
        <v>13.730820957378198</v>
      </c>
      <c r="G71" s="78">
        <f>IFERROR((($C71*s_DL)/up_com!F71),0)</f>
        <v>1.0184589001270531E-3</v>
      </c>
      <c r="H71" s="78">
        <f>IFERROR((($C71*s_DL)/up_com!G71),0)</f>
        <v>185.86488811817702</v>
      </c>
      <c r="I71" s="78">
        <f>IFERROR((($C71*s_DL)/up_com!H71),0)</f>
        <v>11611.632308946701</v>
      </c>
      <c r="J71" s="78">
        <f>IFERROR((($C71*s_DL)/up_com!I71),0)</f>
        <v>0</v>
      </c>
      <c r="K71" s="78">
        <f>IFERROR((($C71*s_DL)/up_com!J71),0)</f>
        <v>0</v>
      </c>
      <c r="L71" s="78">
        <f>IFERROR((($C71*s_DL)/up_com!K71),0)</f>
        <v>0</v>
      </c>
      <c r="M71" s="78">
        <f>IFERROR((($C71*s_DL)/up_com!L71),0)</f>
        <v>0</v>
      </c>
      <c r="N71" s="78">
        <f>IFERROR((($C71*s_DL)/up_com!M71),0)</f>
        <v>0</v>
      </c>
      <c r="O71" s="78">
        <f>IFERROR((($C71*s_DL)/up_com!N71),0)</f>
        <v>1.2373548631717586E-3</v>
      </c>
      <c r="P71" s="78">
        <f>IFERROR((($C71*s_DL)/up_com!O71),0)</f>
        <v>1.2401665768683034E-3</v>
      </c>
      <c r="Q71" s="78">
        <f>IFERROR((($C71*s_DL)/up_com!P71),0)</f>
        <v>1.2434567064261051E-3</v>
      </c>
      <c r="R71" s="78">
        <f>IFERROR((($C71*s_DL)/up_com!Q71),0)</f>
        <v>1.2313511157199658E-3</v>
      </c>
      <c r="S71" s="78">
        <f>IFERROR((($C71*s_DL)/up_com!R71),0)</f>
        <v>1.1510652187975651E-3</v>
      </c>
    </row>
    <row r="72" spans="1:19">
      <c r="A72" s="90" t="s">
        <v>363</v>
      </c>
      <c r="B72" s="97">
        <v>1</v>
      </c>
      <c r="C72" s="76">
        <v>5</v>
      </c>
      <c r="D72" s="78">
        <f>IFERROR((($C72*s_DL)/up_com!C72),0)</f>
        <v>819681.34823102516</v>
      </c>
      <c r="E72" s="78">
        <f>IFERROR((($C72*s_DL)/up_com!D72),0)</f>
        <v>54473812.046123855</v>
      </c>
      <c r="F72" s="78">
        <f>IFERROR((($C72*s_DL)/up_com!E72),0)</f>
        <v>65384.874778775898</v>
      </c>
      <c r="G72" s="78">
        <f>IFERROR((($C72*s_DL)/up_com!F72),0)</f>
        <v>5.5552314753756757</v>
      </c>
      <c r="H72" s="78">
        <f>IFERROR((($C72*s_DL)/up_com!G72),0)</f>
        <v>885071.77824127639</v>
      </c>
      <c r="I72" s="78">
        <f>IFERROR((($C72*s_DL)/up_com!H72),0)</f>
        <v>55293498.949586354</v>
      </c>
      <c r="J72" s="78">
        <f>IFERROR((($C72*s_DL)/up_com!I72),0)</f>
        <v>7.5279680365296802</v>
      </c>
      <c r="K72" s="78">
        <f>IFERROR((($C72*s_DL)/up_com!J72),0)</f>
        <v>7.5279680365296802</v>
      </c>
      <c r="L72" s="78">
        <f>IFERROR((($C72*s_DL)/up_com!K72),0)</f>
        <v>7.5279680365296802</v>
      </c>
      <c r="M72" s="78">
        <f>IFERROR((($C72*s_DL)/up_com!L72),0)</f>
        <v>7.5279680365296802</v>
      </c>
      <c r="N72" s="78">
        <f>IFERROR((($C72*s_DL)/up_com!M72),0)</f>
        <v>7.5279680365296802</v>
      </c>
      <c r="O72" s="78">
        <f>IFERROR((($C72*s_DL)/up_com!N72),0)</f>
        <v>5.9421885192433104</v>
      </c>
      <c r="P72" s="78">
        <f>IFERROR((($C72*s_DL)/up_com!O72),0)</f>
        <v>6.1169130611691296</v>
      </c>
      <c r="Q72" s="78">
        <f>IFERROR((($C72*s_DL)/up_com!P72),0)</f>
        <v>5.9603696161915325</v>
      </c>
      <c r="R72" s="78">
        <f>IFERROR((($C72*s_DL)/up_com!Q72),0)</f>
        <v>5.9297311009639753</v>
      </c>
      <c r="S72" s="78">
        <f>IFERROR((($C72*s_DL)/up_com!R72),0)</f>
        <v>6.2785388127853876</v>
      </c>
    </row>
    <row r="73" spans="1:19">
      <c r="A73" s="90" t="s">
        <v>364</v>
      </c>
      <c r="B73" s="97">
        <v>1</v>
      </c>
      <c r="C73" s="76">
        <v>5</v>
      </c>
      <c r="D73" s="78">
        <f>IFERROR((($C73*s_DL)/up_com!C73),0)</f>
        <v>819681.34823102516</v>
      </c>
      <c r="E73" s="78">
        <f>IFERROR((($C73*s_DL)/up_com!D73),0)</f>
        <v>54473812.046123855</v>
      </c>
      <c r="F73" s="78">
        <f>IFERROR((($C73*s_DL)/up_com!E73),0)</f>
        <v>65384.874778775898</v>
      </c>
      <c r="G73" s="78">
        <f>IFERROR((($C73*s_DL)/up_com!F73),0)</f>
        <v>5.0551254788090123</v>
      </c>
      <c r="H73" s="78">
        <f>IFERROR((($C73*s_DL)/up_com!G73),0)</f>
        <v>885071.27813527989</v>
      </c>
      <c r="I73" s="78">
        <f>IFERROR((($C73*s_DL)/up_com!H73),0)</f>
        <v>55293498.449480362</v>
      </c>
      <c r="J73" s="78">
        <f>IFERROR((($C73*s_DL)/up_com!I73),0)</f>
        <v>6.7305936073059369</v>
      </c>
      <c r="K73" s="78">
        <f>IFERROR((($C73*s_DL)/up_com!J73),0)</f>
        <v>6.7305936073059369</v>
      </c>
      <c r="L73" s="78">
        <f>IFERROR((($C73*s_DL)/up_com!K73),0)</f>
        <v>6.7305936073059369</v>
      </c>
      <c r="M73" s="78">
        <f>IFERROR((($C73*s_DL)/up_com!L73),0)</f>
        <v>6.7305936073059369</v>
      </c>
      <c r="N73" s="78">
        <f>IFERROR((($C73*s_DL)/up_com!M73),0)</f>
        <v>6.7305936073059369</v>
      </c>
      <c r="O73" s="78">
        <f>IFERROR((($C73*s_DL)/up_com!N73),0)</f>
        <v>5.4440494769088525</v>
      </c>
      <c r="P73" s="78">
        <f>IFERROR((($C73*s_DL)/up_com!O73),0)</f>
        <v>5.7034054864233648</v>
      </c>
      <c r="Q73" s="78">
        <f>IFERROR((($C73*s_DL)/up_com!P73),0)</f>
        <v>5.8386411889596586</v>
      </c>
      <c r="R73" s="78">
        <f>IFERROR((($C73*s_DL)/up_com!Q73),0)</f>
        <v>5.4893173234116945</v>
      </c>
      <c r="S73" s="78">
        <f>IFERROR((($C73*s_DL)/up_com!R73),0)</f>
        <v>5.713317557133176</v>
      </c>
    </row>
    <row r="74" spans="1:19">
      <c r="A74" s="90" t="s">
        <v>365</v>
      </c>
      <c r="B74" s="99">
        <v>1.9000000000000001E-8</v>
      </c>
      <c r="C74" s="76">
        <v>5</v>
      </c>
      <c r="D74" s="78">
        <f>IFERROR((($C74*s_DL)/up_com!C74),0)</f>
        <v>1.557394561638948E-2</v>
      </c>
      <c r="E74" s="78">
        <f>IFERROR((($C74*s_DL)/up_com!D74),0)</f>
        <v>1.0350024288763533</v>
      </c>
      <c r="F74" s="78">
        <f>IFERROR((($C74*s_DL)/up_com!E74),0)</f>
        <v>1.2423126207967423E-3</v>
      </c>
      <c r="G74" s="78">
        <f>IFERROR((($C74*s_DL)/up_com!F74),0)</f>
        <v>9.5188720924688739E-8</v>
      </c>
      <c r="H74" s="78">
        <f>IFERROR((($C74*s_DL)/up_com!G74),0)</f>
        <v>1.6816353425907149E-2</v>
      </c>
      <c r="I74" s="78">
        <f>IFERROR((($C74*s_DL)/up_com!H74),0)</f>
        <v>1.0505764696814639</v>
      </c>
      <c r="J74" s="78">
        <f>IFERROR((($C74*s_DL)/up_com!I74),0)</f>
        <v>0</v>
      </c>
      <c r="K74" s="78">
        <f>IFERROR((($C74*s_DL)/up_com!J74),0)</f>
        <v>0</v>
      </c>
      <c r="L74" s="78">
        <f>IFERROR((($C74*s_DL)/up_com!K74),0)</f>
        <v>0</v>
      </c>
      <c r="M74" s="78">
        <f>IFERROR((($C74*s_DL)/up_com!L74),0)</f>
        <v>0</v>
      </c>
      <c r="N74" s="78">
        <f>IFERROR((($C74*s_DL)/up_com!M74),0)</f>
        <v>0</v>
      </c>
      <c r="O74" s="78">
        <f>IFERROR((($C74*s_DL)/up_com!N74),0)</f>
        <v>1.0661869451053771E-7</v>
      </c>
      <c r="P74" s="78">
        <f>IFERROR((($C74*s_DL)/up_com!O74),0)</f>
        <v>1.1005293669979402E-7</v>
      </c>
      <c r="Q74" s="78">
        <f>IFERROR((($C74*s_DL)/up_com!P74),0)</f>
        <v>1.1075750826001416E-7</v>
      </c>
      <c r="R74" s="78">
        <f>IFERROR((($C74*s_DL)/up_com!Q74),0)</f>
        <v>1.0546125339156908E-7</v>
      </c>
      <c r="S74" s="78">
        <f>IFERROR((($C74*s_DL)/up_com!R74),0)</f>
        <v>1.0758256996386252E-7</v>
      </c>
    </row>
    <row r="75" spans="1:19">
      <c r="A75" s="90" t="s">
        <v>366</v>
      </c>
      <c r="B75" s="97">
        <v>1</v>
      </c>
      <c r="C75" s="76">
        <v>5</v>
      </c>
      <c r="D75" s="78">
        <f>IFERROR((($C75*s_DL)/up_com!C75),0)</f>
        <v>819681.34823102516</v>
      </c>
      <c r="E75" s="78">
        <f>IFERROR((($C75*s_DL)/up_com!D75),0)</f>
        <v>54473812.046123855</v>
      </c>
      <c r="F75" s="78">
        <f>IFERROR((($C75*s_DL)/up_com!E75),0)</f>
        <v>65384.874778775898</v>
      </c>
      <c r="G75" s="78">
        <f>IFERROR((($C75*s_DL)/up_com!F75),0)</f>
        <v>4.8961362155853427</v>
      </c>
      <c r="H75" s="78">
        <f>IFERROR((($C75*s_DL)/up_com!G75),0)</f>
        <v>885071.11914601666</v>
      </c>
      <c r="I75" s="78">
        <f>IFERROR((($C75*s_DL)/up_com!H75),0)</f>
        <v>55293498.290491089</v>
      </c>
      <c r="J75" s="78">
        <f>IFERROR((($C75*s_DL)/up_com!I75),0)</f>
        <v>6.1027397260273952</v>
      </c>
      <c r="K75" s="78">
        <f>IFERROR((($C75*s_DL)/up_com!J75),0)</f>
        <v>6.1027397260273952</v>
      </c>
      <c r="L75" s="78">
        <f>IFERROR((($C75*s_DL)/up_com!K75),0)</f>
        <v>6.1027397260273952</v>
      </c>
      <c r="M75" s="78">
        <f>IFERROR((($C75*s_DL)/up_com!L75),0)</f>
        <v>6.1027397260273952</v>
      </c>
      <c r="N75" s="78">
        <f>IFERROR((($C75*s_DL)/up_com!M75),0)</f>
        <v>6.1027397260273952</v>
      </c>
      <c r="O75" s="78">
        <f>IFERROR((($C75*s_DL)/up_com!N75),0)</f>
        <v>5.8774867740832368</v>
      </c>
      <c r="P75" s="78">
        <f>IFERROR((($C75*s_DL)/up_com!O75),0)</f>
        <v>5.87884403425263</v>
      </c>
      <c r="Q75" s="78">
        <f>IFERROR((($C75*s_DL)/up_com!P75),0)</f>
        <v>5.839863611892083</v>
      </c>
      <c r="R75" s="78">
        <f>IFERROR((($C75*s_DL)/up_com!Q75),0)</f>
        <v>5.9311097875719661</v>
      </c>
      <c r="S75" s="78">
        <f>IFERROR((($C75*s_DL)/up_com!R75),0)</f>
        <v>5.5336274282176303</v>
      </c>
    </row>
    <row r="76" spans="1:19">
      <c r="A76" s="90" t="s">
        <v>367</v>
      </c>
      <c r="B76" s="97">
        <v>1.339E-6</v>
      </c>
      <c r="C76" s="76">
        <v>5</v>
      </c>
      <c r="D76" s="78">
        <f>IFERROR((($C76*s_DL)/up_com!C76),0)</f>
        <v>1.0975533252813428</v>
      </c>
      <c r="E76" s="78">
        <f>IFERROR((($C76*s_DL)/up_com!D76),0)</f>
        <v>72.940434329759853</v>
      </c>
      <c r="F76" s="78">
        <f>IFERROR((($C76*s_DL)/up_com!E76),0)</f>
        <v>8.7550347328780934E-2</v>
      </c>
      <c r="G76" s="78">
        <f>IFERROR((($C76*s_DL)/up_com!F76),0)</f>
        <v>7.0072401660771281E-6</v>
      </c>
      <c r="H76" s="78">
        <f>IFERROR((($C76*s_DL)/up_com!G76),0)</f>
        <v>1.1851106798502897</v>
      </c>
      <c r="I76" s="78">
        <f>IFERROR((($C76*s_DL)/up_com!H76),0)</f>
        <v>74.037994662281363</v>
      </c>
      <c r="J76" s="78">
        <f>IFERROR((($C76*s_DL)/up_com!I76),0)</f>
        <v>9.146776255707764E-6</v>
      </c>
      <c r="K76" s="78">
        <f>IFERROR((($C76*s_DL)/up_com!J76),0)</f>
        <v>9.146776255707764E-6</v>
      </c>
      <c r="L76" s="78">
        <f>IFERROR((($C76*s_DL)/up_com!K76),0)</f>
        <v>9.146776255707764E-6</v>
      </c>
      <c r="M76" s="78">
        <f>IFERROR((($C76*s_DL)/up_com!L76),0)</f>
        <v>9.146776255707764E-6</v>
      </c>
      <c r="N76" s="78">
        <f>IFERROR((($C76*s_DL)/up_com!M76),0)</f>
        <v>9.146776255707764E-6</v>
      </c>
      <c r="O76" s="78">
        <f>IFERROR((($C76*s_DL)/up_com!N76),0)</f>
        <v>8.1351866339946434E-6</v>
      </c>
      <c r="P76" s="78">
        <f>IFERROR((($C76*s_DL)/up_com!O76),0)</f>
        <v>7.6794377853881231E-6</v>
      </c>
      <c r="Q76" s="78">
        <f>IFERROR((($C76*s_DL)/up_com!P76),0)</f>
        <v>7.5915723645026814E-6</v>
      </c>
      <c r="R76" s="78">
        <f>IFERROR((($C76*s_DL)/up_com!Q76),0)</f>
        <v>7.6528504679986027E-6</v>
      </c>
      <c r="S76" s="78">
        <f>IFERROR((($C76*s_DL)/up_com!R76),0)</f>
        <v>7.9196032691416826E-6</v>
      </c>
    </row>
  </sheetData>
  <sheetProtection algorithmName="SHA-512" hashValue="Kf5nugH7Quu6Q9bTKxnVIKuXr4Ip1MX1xi8thOSS3D89svHPfjMlmx2CwalfMz0fIrZ/2FQ7vPv+2uRDb0vrRw==" saltValue="1qa1YB4NLGkIwy9rUY+cpw==" spinCount="100000" sheet="1" objects="1" scenarios="1"/>
  <autoFilter ref="A1:S76" xr:uid="{00000000-0009-0000-0000-000015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RowHeight="14.25"/>
  <cols>
    <col min="1" max="1" width="12" style="61" bestFit="1" customWidth="1"/>
    <col min="2" max="2" width="11.73046875" style="21" bestFit="1" customWidth="1"/>
    <col min="3" max="3" width="10.59765625" style="21" bestFit="1" customWidth="1"/>
    <col min="4" max="5" width="9.06640625" style="21"/>
    <col min="6" max="6" width="11.3984375" style="21" bestFit="1" customWidth="1"/>
    <col min="7" max="7" width="11" style="21" bestFit="1" customWidth="1"/>
    <col min="8" max="247" width="9.06640625" style="21"/>
    <col min="248" max="248" width="15.3984375" style="21" bestFit="1" customWidth="1"/>
    <col min="249" max="249" width="11.1328125" style="21" bestFit="1" customWidth="1"/>
    <col min="250" max="503" width="9.06640625" style="21"/>
    <col min="504" max="504" width="15.3984375" style="21" bestFit="1" customWidth="1"/>
    <col min="505" max="505" width="11.1328125" style="21" bestFit="1" customWidth="1"/>
    <col min="506" max="759" width="9.06640625" style="21"/>
    <col min="760" max="760" width="15.3984375" style="21" bestFit="1" customWidth="1"/>
    <col min="761" max="761" width="11.1328125" style="21" bestFit="1" customWidth="1"/>
    <col min="762" max="1015" width="9.06640625" style="21"/>
    <col min="1016" max="1016" width="15.3984375" style="21" bestFit="1" customWidth="1"/>
    <col min="1017" max="1017" width="11.1328125" style="21" bestFit="1" customWidth="1"/>
    <col min="1018" max="1271" width="9.06640625" style="21"/>
    <col min="1272" max="1272" width="15.3984375" style="21" bestFit="1" customWidth="1"/>
    <col min="1273" max="1273" width="11.1328125" style="21" bestFit="1" customWidth="1"/>
    <col min="1274" max="1527" width="9.06640625" style="21"/>
    <col min="1528" max="1528" width="15.3984375" style="21" bestFit="1" customWidth="1"/>
    <col min="1529" max="1529" width="11.1328125" style="21" bestFit="1" customWidth="1"/>
    <col min="1530" max="1783" width="9.06640625" style="21"/>
    <col min="1784" max="1784" width="15.3984375" style="21" bestFit="1" customWidth="1"/>
    <col min="1785" max="1785" width="11.1328125" style="21" bestFit="1" customWidth="1"/>
    <col min="1786" max="2039" width="9.06640625" style="21"/>
    <col min="2040" max="2040" width="15.3984375" style="21" bestFit="1" customWidth="1"/>
    <col min="2041" max="2041" width="11.1328125" style="21" bestFit="1" customWidth="1"/>
    <col min="2042" max="2295" width="9.06640625" style="21"/>
    <col min="2296" max="2296" width="15.3984375" style="21" bestFit="1" customWidth="1"/>
    <col min="2297" max="2297" width="11.1328125" style="21" bestFit="1" customWidth="1"/>
    <col min="2298" max="2551" width="9.06640625" style="21"/>
    <col min="2552" max="2552" width="15.3984375" style="21" bestFit="1" customWidth="1"/>
    <col min="2553" max="2553" width="11.1328125" style="21" bestFit="1" customWidth="1"/>
    <col min="2554" max="2807" width="9.06640625" style="21"/>
    <col min="2808" max="2808" width="15.3984375" style="21" bestFit="1" customWidth="1"/>
    <col min="2809" max="2809" width="11.1328125" style="21" bestFit="1" customWidth="1"/>
    <col min="2810" max="3063" width="9.06640625" style="21"/>
    <col min="3064" max="3064" width="15.3984375" style="21" bestFit="1" customWidth="1"/>
    <col min="3065" max="3065" width="11.1328125" style="21" bestFit="1" customWidth="1"/>
    <col min="3066" max="3319" width="9.06640625" style="21"/>
    <col min="3320" max="3320" width="15.3984375" style="21" bestFit="1" customWidth="1"/>
    <col min="3321" max="3321" width="11.1328125" style="21" bestFit="1" customWidth="1"/>
    <col min="3322" max="3575" width="9.06640625" style="21"/>
    <col min="3576" max="3576" width="15.3984375" style="21" bestFit="1" customWidth="1"/>
    <col min="3577" max="3577" width="11.1328125" style="21" bestFit="1" customWidth="1"/>
    <col min="3578" max="3831" width="9.06640625" style="21"/>
    <col min="3832" max="3832" width="15.3984375" style="21" bestFit="1" customWidth="1"/>
    <col min="3833" max="3833" width="11.1328125" style="21" bestFit="1" customWidth="1"/>
    <col min="3834" max="4087" width="9.06640625" style="21"/>
    <col min="4088" max="4088" width="15.3984375" style="21" bestFit="1" customWidth="1"/>
    <col min="4089" max="4089" width="11.1328125" style="21" bestFit="1" customWidth="1"/>
    <col min="4090" max="4343" width="9.06640625" style="21"/>
    <col min="4344" max="4344" width="15.3984375" style="21" bestFit="1" customWidth="1"/>
    <col min="4345" max="4345" width="11.1328125" style="21" bestFit="1" customWidth="1"/>
    <col min="4346" max="4599" width="9.06640625" style="21"/>
    <col min="4600" max="4600" width="15.3984375" style="21" bestFit="1" customWidth="1"/>
    <col min="4601" max="4601" width="11.1328125" style="21" bestFit="1" customWidth="1"/>
    <col min="4602" max="4855" width="9.06640625" style="21"/>
    <col min="4856" max="4856" width="15.3984375" style="21" bestFit="1" customWidth="1"/>
    <col min="4857" max="4857" width="11.1328125" style="21" bestFit="1" customWidth="1"/>
    <col min="4858" max="5111" width="9.06640625" style="21"/>
    <col min="5112" max="5112" width="15.3984375" style="21" bestFit="1" customWidth="1"/>
    <col min="5113" max="5113" width="11.1328125" style="21" bestFit="1" customWidth="1"/>
    <col min="5114" max="5367" width="9.06640625" style="21"/>
    <col min="5368" max="5368" width="15.3984375" style="21" bestFit="1" customWidth="1"/>
    <col min="5369" max="5369" width="11.1328125" style="21" bestFit="1" customWidth="1"/>
    <col min="5370" max="5623" width="9.06640625" style="21"/>
    <col min="5624" max="5624" width="15.3984375" style="21" bestFit="1" customWidth="1"/>
    <col min="5625" max="5625" width="11.1328125" style="21" bestFit="1" customWidth="1"/>
    <col min="5626" max="5879" width="9.06640625" style="21"/>
    <col min="5880" max="5880" width="15.3984375" style="21" bestFit="1" customWidth="1"/>
    <col min="5881" max="5881" width="11.1328125" style="21" bestFit="1" customWidth="1"/>
    <col min="5882" max="6135" width="9.06640625" style="21"/>
    <col min="6136" max="6136" width="15.3984375" style="21" bestFit="1" customWidth="1"/>
    <col min="6137" max="6137" width="11.1328125" style="21" bestFit="1" customWidth="1"/>
    <col min="6138" max="6391" width="9.06640625" style="21"/>
    <col min="6392" max="6392" width="15.3984375" style="21" bestFit="1" customWidth="1"/>
    <col min="6393" max="6393" width="11.1328125" style="21" bestFit="1" customWidth="1"/>
    <col min="6394" max="6647" width="9.06640625" style="21"/>
    <col min="6648" max="6648" width="15.3984375" style="21" bestFit="1" customWidth="1"/>
    <col min="6649" max="6649" width="11.1328125" style="21" bestFit="1" customWidth="1"/>
    <col min="6650" max="6903" width="9.06640625" style="21"/>
    <col min="6904" max="6904" width="15.3984375" style="21" bestFit="1" customWidth="1"/>
    <col min="6905" max="6905" width="11.1328125" style="21" bestFit="1" customWidth="1"/>
    <col min="6906" max="7159" width="9.06640625" style="21"/>
    <col min="7160" max="7160" width="15.3984375" style="21" bestFit="1" customWidth="1"/>
    <col min="7161" max="7161" width="11.1328125" style="21" bestFit="1" customWidth="1"/>
    <col min="7162" max="7415" width="9.06640625" style="21"/>
    <col min="7416" max="7416" width="15.3984375" style="21" bestFit="1" customWidth="1"/>
    <col min="7417" max="7417" width="11.1328125" style="21" bestFit="1" customWidth="1"/>
    <col min="7418" max="7671" width="9.06640625" style="21"/>
    <col min="7672" max="7672" width="15.3984375" style="21" bestFit="1" customWidth="1"/>
    <col min="7673" max="7673" width="11.1328125" style="21" bestFit="1" customWidth="1"/>
    <col min="7674" max="7927" width="9.06640625" style="21"/>
    <col min="7928" max="7928" width="15.3984375" style="21" bestFit="1" customWidth="1"/>
    <col min="7929" max="7929" width="11.1328125" style="21" bestFit="1" customWidth="1"/>
    <col min="7930" max="8183" width="9.06640625" style="21"/>
    <col min="8184" max="8184" width="15.3984375" style="21" bestFit="1" customWidth="1"/>
    <col min="8185" max="8185" width="11.1328125" style="21" bestFit="1" customWidth="1"/>
    <col min="8186" max="8439" width="9.06640625" style="21"/>
    <col min="8440" max="8440" width="15.3984375" style="21" bestFit="1" customWidth="1"/>
    <col min="8441" max="8441" width="11.1328125" style="21" bestFit="1" customWidth="1"/>
    <col min="8442" max="8695" width="9.06640625" style="21"/>
    <col min="8696" max="8696" width="15.3984375" style="21" bestFit="1" customWidth="1"/>
    <col min="8697" max="8697" width="11.1328125" style="21" bestFit="1" customWidth="1"/>
    <col min="8698" max="8951" width="9.06640625" style="21"/>
    <col min="8952" max="8952" width="15.3984375" style="21" bestFit="1" customWidth="1"/>
    <col min="8953" max="8953" width="11.1328125" style="21" bestFit="1" customWidth="1"/>
    <col min="8954" max="9207" width="9.06640625" style="21"/>
    <col min="9208" max="9208" width="15.3984375" style="21" bestFit="1" customWidth="1"/>
    <col min="9209" max="9209" width="11.1328125" style="21" bestFit="1" customWidth="1"/>
    <col min="9210" max="9463" width="9.06640625" style="21"/>
    <col min="9464" max="9464" width="15.3984375" style="21" bestFit="1" customWidth="1"/>
    <col min="9465" max="9465" width="11.1328125" style="21" bestFit="1" customWidth="1"/>
    <col min="9466" max="9719" width="9.06640625" style="21"/>
    <col min="9720" max="9720" width="15.3984375" style="21" bestFit="1" customWidth="1"/>
    <col min="9721" max="9721" width="11.1328125" style="21" bestFit="1" customWidth="1"/>
    <col min="9722" max="9975" width="9.06640625" style="21"/>
    <col min="9976" max="9976" width="15.3984375" style="21" bestFit="1" customWidth="1"/>
    <col min="9977" max="9977" width="11.1328125" style="21" bestFit="1" customWidth="1"/>
    <col min="9978" max="10231" width="9.06640625" style="21"/>
    <col min="10232" max="10232" width="15.3984375" style="21" bestFit="1" customWidth="1"/>
    <col min="10233" max="10233" width="11.1328125" style="21" bestFit="1" customWidth="1"/>
    <col min="10234" max="10487" width="9.06640625" style="21"/>
    <col min="10488" max="10488" width="15.3984375" style="21" bestFit="1" customWidth="1"/>
    <col min="10489" max="10489" width="11.1328125" style="21" bestFit="1" customWidth="1"/>
    <col min="10490" max="10743" width="9.06640625" style="21"/>
    <col min="10744" max="10744" width="15.3984375" style="21" bestFit="1" customWidth="1"/>
    <col min="10745" max="10745" width="11.1328125" style="21" bestFit="1" customWidth="1"/>
    <col min="10746" max="10999" width="9.06640625" style="21"/>
    <col min="11000" max="11000" width="15.3984375" style="21" bestFit="1" customWidth="1"/>
    <col min="11001" max="11001" width="11.1328125" style="21" bestFit="1" customWidth="1"/>
    <col min="11002" max="11255" width="9.06640625" style="21"/>
    <col min="11256" max="11256" width="15.3984375" style="21" bestFit="1" customWidth="1"/>
    <col min="11257" max="11257" width="11.1328125" style="21" bestFit="1" customWidth="1"/>
    <col min="11258" max="11511" width="9.06640625" style="21"/>
    <col min="11512" max="11512" width="15.3984375" style="21" bestFit="1" customWidth="1"/>
    <col min="11513" max="11513" width="11.1328125" style="21" bestFit="1" customWidth="1"/>
    <col min="11514" max="11767" width="9.06640625" style="21"/>
    <col min="11768" max="11768" width="15.3984375" style="21" bestFit="1" customWidth="1"/>
    <col min="11769" max="11769" width="11.1328125" style="21" bestFit="1" customWidth="1"/>
    <col min="11770" max="12023" width="9.06640625" style="21"/>
    <col min="12024" max="12024" width="15.3984375" style="21" bestFit="1" customWidth="1"/>
    <col min="12025" max="12025" width="11.1328125" style="21" bestFit="1" customWidth="1"/>
    <col min="12026" max="12279" width="9.06640625" style="21"/>
    <col min="12280" max="12280" width="15.3984375" style="21" bestFit="1" customWidth="1"/>
    <col min="12281" max="12281" width="11.1328125" style="21" bestFit="1" customWidth="1"/>
    <col min="12282" max="12535" width="9.06640625" style="21"/>
    <col min="12536" max="12536" width="15.3984375" style="21" bestFit="1" customWidth="1"/>
    <col min="12537" max="12537" width="11.1328125" style="21" bestFit="1" customWidth="1"/>
    <col min="12538" max="12791" width="9.06640625" style="21"/>
    <col min="12792" max="12792" width="15.3984375" style="21" bestFit="1" customWidth="1"/>
    <col min="12793" max="12793" width="11.1328125" style="21" bestFit="1" customWidth="1"/>
    <col min="12794" max="13047" width="9.06640625" style="21"/>
    <col min="13048" max="13048" width="15.3984375" style="21" bestFit="1" customWidth="1"/>
    <col min="13049" max="13049" width="11.1328125" style="21" bestFit="1" customWidth="1"/>
    <col min="13050" max="13303" width="9.06640625" style="21"/>
    <col min="13304" max="13304" width="15.3984375" style="21" bestFit="1" customWidth="1"/>
    <col min="13305" max="13305" width="11.1328125" style="21" bestFit="1" customWidth="1"/>
    <col min="13306" max="13559" width="9.06640625" style="21"/>
    <col min="13560" max="13560" width="15.3984375" style="21" bestFit="1" customWidth="1"/>
    <col min="13561" max="13561" width="11.1328125" style="21" bestFit="1" customWidth="1"/>
    <col min="13562" max="13815" width="9.06640625" style="21"/>
    <col min="13816" max="13816" width="15.3984375" style="21" bestFit="1" customWidth="1"/>
    <col min="13817" max="13817" width="11.1328125" style="21" bestFit="1" customWidth="1"/>
    <col min="13818" max="14071" width="9.06640625" style="21"/>
    <col min="14072" max="14072" width="15.3984375" style="21" bestFit="1" customWidth="1"/>
    <col min="14073" max="14073" width="11.1328125" style="21" bestFit="1" customWidth="1"/>
    <col min="14074" max="14327" width="9.06640625" style="21"/>
    <col min="14328" max="14328" width="15.3984375" style="21" bestFit="1" customWidth="1"/>
    <col min="14329" max="14329" width="11.1328125" style="21" bestFit="1" customWidth="1"/>
    <col min="14330" max="14583" width="9.06640625" style="21"/>
    <col min="14584" max="14584" width="15.3984375" style="21" bestFit="1" customWidth="1"/>
    <col min="14585" max="14585" width="11.1328125" style="21" bestFit="1" customWidth="1"/>
    <col min="14586" max="14839" width="9.06640625" style="21"/>
    <col min="14840" max="14840" width="15.3984375" style="21" bestFit="1" customWidth="1"/>
    <col min="14841" max="14841" width="11.1328125" style="21" bestFit="1" customWidth="1"/>
    <col min="14842" max="15095" width="9.06640625" style="21"/>
    <col min="15096" max="15096" width="15.3984375" style="21" bestFit="1" customWidth="1"/>
    <col min="15097" max="15097" width="11.1328125" style="21" bestFit="1" customWidth="1"/>
    <col min="15098" max="15351" width="9.06640625" style="21"/>
    <col min="15352" max="15352" width="15.3984375" style="21" bestFit="1" customWidth="1"/>
    <col min="15353" max="15353" width="11.1328125" style="21" bestFit="1" customWidth="1"/>
    <col min="15354" max="15607" width="9.06640625" style="21"/>
    <col min="15608" max="15608" width="15.3984375" style="21" bestFit="1" customWidth="1"/>
    <col min="15609" max="15609" width="11.1328125" style="21" bestFit="1" customWidth="1"/>
    <col min="15610" max="15863" width="9.06640625" style="21"/>
    <col min="15864" max="15864" width="15.3984375" style="21" bestFit="1" customWidth="1"/>
    <col min="15865" max="15865" width="11.1328125" style="21" bestFit="1" customWidth="1"/>
    <col min="15866" max="16119" width="9.06640625" style="21"/>
    <col min="16120" max="16120" width="15.3984375" style="21" bestFit="1" customWidth="1"/>
    <col min="16121" max="16121" width="11.1328125" style="21" bestFit="1" customWidth="1"/>
    <col min="16122" max="16384" width="9.06640625" style="21"/>
  </cols>
  <sheetData>
    <row r="1" spans="1:3">
      <c r="A1" s="68" t="s">
        <v>223</v>
      </c>
      <c r="B1" s="69" t="s">
        <v>224</v>
      </c>
      <c r="C1" s="70" t="s">
        <v>218</v>
      </c>
    </row>
    <row r="2" spans="1:3">
      <c r="A2" s="75" t="s">
        <v>7</v>
      </c>
      <c r="B2" s="76" t="s">
        <v>8</v>
      </c>
      <c r="C2" s="76">
        <v>1.171</v>
      </c>
    </row>
    <row r="3" spans="1:3">
      <c r="A3" s="82" t="s">
        <v>9</v>
      </c>
      <c r="B3" s="76" t="s">
        <v>10</v>
      </c>
      <c r="C3" s="76">
        <v>1.1930000000000001</v>
      </c>
    </row>
    <row r="4" spans="1:3">
      <c r="A4" s="75" t="s">
        <v>11</v>
      </c>
      <c r="B4" s="76" t="s">
        <v>8</v>
      </c>
      <c r="C4" s="76">
        <v>1.006</v>
      </c>
    </row>
    <row r="5" spans="1:3">
      <c r="A5" s="75" t="s">
        <v>12</v>
      </c>
      <c r="B5" s="85" t="s">
        <v>8</v>
      </c>
      <c r="C5" s="76">
        <v>1.196</v>
      </c>
    </row>
    <row r="6" spans="1:3">
      <c r="A6" s="75" t="s">
        <v>13</v>
      </c>
      <c r="B6" s="76" t="s">
        <v>8</v>
      </c>
      <c r="C6" s="76">
        <v>0.98499999999999999</v>
      </c>
    </row>
    <row r="7" spans="1:3">
      <c r="A7" s="75" t="s">
        <v>14</v>
      </c>
      <c r="B7" s="85" t="s">
        <v>8</v>
      </c>
      <c r="C7" s="76">
        <v>1.0720000000000001</v>
      </c>
    </row>
    <row r="8" spans="1:3">
      <c r="A8" s="75" t="s">
        <v>15</v>
      </c>
      <c r="B8" s="76" t="s">
        <v>8</v>
      </c>
      <c r="C8" s="76">
        <v>1.0089999999999999</v>
      </c>
    </row>
    <row r="9" spans="1:3">
      <c r="A9" s="75" t="s">
        <v>16</v>
      </c>
      <c r="B9" s="85" t="s">
        <v>8</v>
      </c>
      <c r="C9" s="76">
        <v>0.94499999999999995</v>
      </c>
    </row>
    <row r="10" spans="1:3">
      <c r="A10" s="82" t="s">
        <v>17</v>
      </c>
      <c r="B10" s="76" t="s">
        <v>10</v>
      </c>
      <c r="C10" s="76">
        <v>1.0720000000000001</v>
      </c>
    </row>
    <row r="11" spans="1:3">
      <c r="A11" s="75" t="s">
        <v>18</v>
      </c>
      <c r="B11" s="76" t="s">
        <v>8</v>
      </c>
      <c r="C11" s="76">
        <v>1.0640000000000001</v>
      </c>
    </row>
    <row r="12" spans="1:3">
      <c r="A12" s="75" t="s">
        <v>19</v>
      </c>
      <c r="B12" s="85" t="s">
        <v>8</v>
      </c>
      <c r="C12" s="76"/>
    </row>
    <row r="13" spans="1:3">
      <c r="A13" s="75" t="s">
        <v>20</v>
      </c>
      <c r="B13" s="76" t="s">
        <v>8</v>
      </c>
      <c r="C13" s="76">
        <v>1.19</v>
      </c>
    </row>
    <row r="14" spans="1:3">
      <c r="A14" s="75" t="s">
        <v>21</v>
      </c>
      <c r="B14" s="76" t="s">
        <v>8</v>
      </c>
      <c r="C14" s="76">
        <v>1.091</v>
      </c>
    </row>
    <row r="15" spans="1:3">
      <c r="A15" s="75" t="s">
        <v>22</v>
      </c>
      <c r="B15" s="76" t="s">
        <v>8</v>
      </c>
      <c r="C15" s="76">
        <v>1.0720000000000001</v>
      </c>
    </row>
    <row r="16" spans="1:3">
      <c r="A16" s="82" t="s">
        <v>23</v>
      </c>
      <c r="B16" s="85" t="s">
        <v>8</v>
      </c>
      <c r="C16" s="76">
        <v>1.1990000000000001</v>
      </c>
    </row>
    <row r="17" spans="1:3">
      <c r="A17" s="75" t="s">
        <v>24</v>
      </c>
      <c r="B17" s="85" t="s">
        <v>8</v>
      </c>
      <c r="C17" s="76">
        <v>1.038</v>
      </c>
    </row>
    <row r="18" spans="1:3">
      <c r="A18" s="75" t="s">
        <v>25</v>
      </c>
      <c r="B18" s="85" t="s">
        <v>8</v>
      </c>
      <c r="C18" s="76">
        <v>0.97199999999999998</v>
      </c>
    </row>
    <row r="19" spans="1:3">
      <c r="A19" s="75" t="s">
        <v>26</v>
      </c>
      <c r="B19" s="76" t="s">
        <v>8</v>
      </c>
      <c r="C19" s="76">
        <v>0</v>
      </c>
    </row>
    <row r="20" spans="1:3">
      <c r="A20" s="75" t="s">
        <v>27</v>
      </c>
      <c r="B20" s="85" t="s">
        <v>8</v>
      </c>
      <c r="C20" s="76">
        <v>0.97199999999999998</v>
      </c>
    </row>
    <row r="21" spans="1:3">
      <c r="A21" s="75" t="s">
        <v>28</v>
      </c>
      <c r="B21" s="85" t="s">
        <v>8</v>
      </c>
      <c r="C21" s="76">
        <v>0.97</v>
      </c>
    </row>
    <row r="22" spans="1:3">
      <c r="A22" s="75" t="s">
        <v>29</v>
      </c>
      <c r="B22" s="76" t="s">
        <v>8</v>
      </c>
      <c r="C22" s="76">
        <v>1.17</v>
      </c>
    </row>
    <row r="23" spans="1:3">
      <c r="A23" s="82" t="s">
        <v>30</v>
      </c>
      <c r="B23" s="85" t="s">
        <v>10</v>
      </c>
      <c r="C23" s="76">
        <v>1.085</v>
      </c>
    </row>
    <row r="24" spans="1:3">
      <c r="A24" s="75" t="s">
        <v>31</v>
      </c>
      <c r="B24" s="85" t="s">
        <v>8</v>
      </c>
      <c r="C24" s="76">
        <v>0.98899999999999999</v>
      </c>
    </row>
    <row r="25" spans="1:3">
      <c r="A25" s="82" t="s">
        <v>32</v>
      </c>
      <c r="B25" s="85" t="s">
        <v>10</v>
      </c>
      <c r="C25" s="76">
        <v>0.999</v>
      </c>
    </row>
    <row r="26" spans="1:3">
      <c r="A26" s="75" t="s">
        <v>33</v>
      </c>
      <c r="B26" s="76" t="s">
        <v>8</v>
      </c>
      <c r="C26" s="76">
        <v>1.17</v>
      </c>
    </row>
    <row r="27" spans="1:3">
      <c r="A27" s="75" t="s">
        <v>34</v>
      </c>
      <c r="B27" s="85" t="s">
        <v>8</v>
      </c>
      <c r="C27" s="76">
        <v>1.0880000000000001</v>
      </c>
    </row>
    <row r="28" spans="1:3">
      <c r="A28" s="75" t="s">
        <v>35</v>
      </c>
      <c r="B28" s="76" t="s">
        <v>8</v>
      </c>
      <c r="C28" s="76">
        <v>0.95099999999999996</v>
      </c>
    </row>
    <row r="29" spans="1:3">
      <c r="A29" s="75" t="s">
        <v>36</v>
      </c>
      <c r="B29" s="85" t="s">
        <v>8</v>
      </c>
      <c r="C29" s="76"/>
    </row>
    <row r="30" spans="1:3">
      <c r="A30" s="75" t="s">
        <v>37</v>
      </c>
      <c r="B30" s="76" t="s">
        <v>8</v>
      </c>
      <c r="C30" s="76">
        <v>1.208</v>
      </c>
    </row>
  </sheetData>
  <sheetProtection algorithmName="SHA-512" hashValue="bDm11OJM/AGbrYp3/otcDQ/4Xb7dwnp1zavvdHINpktKDkijF83OeT5PwZuKiK1Fi8iEvdnVu2svn1UKmNoDVw==" saltValue="3BSzGB7iKW2tbIgGRy1USQ==" spinCount="100000" sheet="1" objects="1" scenarios="1"/>
  <autoFilter ref="A1:C30" xr:uid="{00000000-0009-0000-0000-000001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workbookViewId="0">
      <pane xSplit="2" ySplit="1" topLeftCell="C2" activePane="bottomRight" state="frozen"/>
      <selection pane="topRight" activeCell="F1" sqref="F1"/>
      <selection pane="bottomLeft" activeCell="A2" sqref="A2"/>
      <selection pane="bottomRight" activeCell="C2" sqref="C2"/>
    </sheetView>
  </sheetViews>
  <sheetFormatPr defaultRowHeight="14.25"/>
  <cols>
    <col min="1" max="1" width="12" style="61" bestFit="1" customWidth="1"/>
    <col min="2" max="2" width="11.73046875" style="21" bestFit="1" customWidth="1"/>
    <col min="3" max="3" width="12" style="24" bestFit="1" customWidth="1"/>
    <col min="4" max="4" width="11.86328125" style="24" bestFit="1" customWidth="1"/>
    <col min="5" max="6" width="12.86328125" style="24" bestFit="1" customWidth="1"/>
    <col min="7" max="7" width="13.86328125" style="24" bestFit="1" customWidth="1"/>
    <col min="8" max="16384" width="9.06640625" style="21"/>
  </cols>
  <sheetData>
    <row r="1" spans="1:7">
      <c r="A1" s="68" t="s">
        <v>223</v>
      </c>
      <c r="B1" s="69" t="s">
        <v>224</v>
      </c>
      <c r="C1" s="71" t="s">
        <v>213</v>
      </c>
      <c r="D1" s="71" t="s">
        <v>214</v>
      </c>
      <c r="E1" s="71" t="s">
        <v>215</v>
      </c>
      <c r="F1" s="71" t="s">
        <v>216</v>
      </c>
      <c r="G1" s="71" t="s">
        <v>217</v>
      </c>
    </row>
    <row r="2" spans="1:7">
      <c r="A2" s="75" t="s">
        <v>7</v>
      </c>
      <c r="B2" s="76" t="s">
        <v>8</v>
      </c>
      <c r="C2" s="77">
        <v>0.98115942028985503</v>
      </c>
      <c r="D2" s="77">
        <v>0.94192634560906496</v>
      </c>
      <c r="E2" s="77">
        <v>0.931707317073171</v>
      </c>
      <c r="F2" s="77">
        <v>0.91452991452991494</v>
      </c>
      <c r="G2" s="77">
        <v>0.91685393258426995</v>
      </c>
    </row>
    <row r="3" spans="1:7">
      <c r="A3" s="82" t="s">
        <v>9</v>
      </c>
      <c r="B3" s="76" t="s">
        <v>10</v>
      </c>
      <c r="C3" s="77">
        <v>0.98581560283687897</v>
      </c>
      <c r="D3" s="77">
        <v>0.95726495726495697</v>
      </c>
      <c r="E3" s="77">
        <v>0.93096234309623405</v>
      </c>
      <c r="F3" s="77">
        <v>0.90049751243781095</v>
      </c>
      <c r="G3" s="77">
        <v>0.87357630979498901</v>
      </c>
    </row>
    <row r="4" spans="1:7">
      <c r="A4" s="75" t="s">
        <v>11</v>
      </c>
      <c r="B4" s="76" t="s">
        <v>8</v>
      </c>
      <c r="C4" s="77">
        <v>0.914201183431953</v>
      </c>
      <c r="D4" s="77">
        <v>0.85714285714285698</v>
      </c>
      <c r="E4" s="77">
        <v>0.90909090909090895</v>
      </c>
      <c r="F4" s="77">
        <v>0.91269841269841301</v>
      </c>
      <c r="G4" s="77">
        <v>0.89869753979739497</v>
      </c>
    </row>
    <row r="5" spans="1:7">
      <c r="A5" s="75" t="s">
        <v>12</v>
      </c>
      <c r="B5" s="85" t="s">
        <v>8</v>
      </c>
      <c r="C5" s="77">
        <v>0.9</v>
      </c>
      <c r="D5" s="77">
        <v>0.9</v>
      </c>
      <c r="E5" s="77">
        <v>0.9</v>
      </c>
      <c r="F5" s="77">
        <v>0.9</v>
      </c>
      <c r="G5" s="77">
        <v>0.9</v>
      </c>
    </row>
    <row r="6" spans="1:7">
      <c r="A6" s="75" t="s">
        <v>13</v>
      </c>
      <c r="B6" s="76" t="s">
        <v>8</v>
      </c>
      <c r="C6" s="77">
        <v>0.88636363636363602</v>
      </c>
      <c r="D6" s="77">
        <v>0.91519434628975305</v>
      </c>
      <c r="E6" s="77">
        <v>0.93487394957983205</v>
      </c>
      <c r="F6" s="77">
        <v>0.91752577319587603</v>
      </c>
      <c r="G6" s="77">
        <v>0.95541401273885396</v>
      </c>
    </row>
    <row r="7" spans="1:7">
      <c r="A7" s="75" t="s">
        <v>14</v>
      </c>
      <c r="B7" s="85" t="s">
        <v>8</v>
      </c>
      <c r="C7" s="77">
        <v>0.90997566909975702</v>
      </c>
      <c r="D7" s="77">
        <v>0.867088607594937</v>
      </c>
      <c r="E7" s="77">
        <v>0.90839694656488501</v>
      </c>
      <c r="F7" s="77">
        <v>0.92993630573248398</v>
      </c>
      <c r="G7" s="77">
        <v>0.87429854096520798</v>
      </c>
    </row>
    <row r="8" spans="1:7">
      <c r="A8" s="75" t="s">
        <v>15</v>
      </c>
      <c r="B8" s="76" t="s">
        <v>8</v>
      </c>
      <c r="C8" s="77">
        <v>0.88690476190476197</v>
      </c>
      <c r="D8" s="77">
        <v>0.97311827956989205</v>
      </c>
      <c r="E8" s="77">
        <v>0.93904761904761902</v>
      </c>
      <c r="F8" s="77">
        <v>0.93809523809523798</v>
      </c>
      <c r="G8" s="77">
        <v>0.89295774647887305</v>
      </c>
    </row>
    <row r="9" spans="1:7">
      <c r="A9" s="75" t="s">
        <v>16</v>
      </c>
      <c r="B9" s="85" t="s">
        <v>8</v>
      </c>
      <c r="C9" s="77">
        <v>0.86585365853658502</v>
      </c>
      <c r="D9" s="77">
        <v>0.94236311239193105</v>
      </c>
      <c r="E9" s="77">
        <v>0.934579439252336</v>
      </c>
      <c r="F9" s="77">
        <v>0.94453004622496095</v>
      </c>
      <c r="G9" s="77">
        <v>0.9375</v>
      </c>
    </row>
    <row r="10" spans="1:7">
      <c r="A10" s="82" t="s">
        <v>17</v>
      </c>
      <c r="B10" s="76" t="s">
        <v>10</v>
      </c>
      <c r="C10" s="77">
        <v>0.90521327014218</v>
      </c>
      <c r="D10" s="77">
        <v>0.85365853658536595</v>
      </c>
      <c r="E10" s="77">
        <v>0.91304347826086996</v>
      </c>
      <c r="F10" s="77">
        <v>0.92797118847538995</v>
      </c>
      <c r="G10" s="77">
        <v>0.87368421052631595</v>
      </c>
    </row>
    <row r="11" spans="1:7">
      <c r="A11" s="75" t="s">
        <v>18</v>
      </c>
      <c r="B11" s="76" t="s">
        <v>8</v>
      </c>
      <c r="C11" s="77">
        <v>0.92753623188405798</v>
      </c>
      <c r="D11" s="77">
        <v>0.82352941176470595</v>
      </c>
      <c r="E11" s="77">
        <v>0.890625</v>
      </c>
      <c r="F11" s="77">
        <v>0.908496732026144</v>
      </c>
      <c r="G11" s="77">
        <v>0.88038277511961704</v>
      </c>
    </row>
    <row r="12" spans="1:7">
      <c r="A12" s="75" t="s">
        <v>19</v>
      </c>
      <c r="B12" s="85" t="s">
        <v>8</v>
      </c>
      <c r="C12" s="77">
        <v>0.90184049079754602</v>
      </c>
      <c r="D12" s="77">
        <v>0.89376053962900504</v>
      </c>
      <c r="E12" s="77">
        <v>0.92254901960784297</v>
      </c>
      <c r="F12" s="77">
        <v>0.92845528455284598</v>
      </c>
      <c r="G12" s="77">
        <v>0.88405797101449302</v>
      </c>
    </row>
    <row r="13" spans="1:7">
      <c r="A13" s="75" t="s">
        <v>20</v>
      </c>
      <c r="B13" s="76" t="s">
        <v>8</v>
      </c>
      <c r="C13" s="77">
        <v>0.98969072164948502</v>
      </c>
      <c r="D13" s="77">
        <v>0.98540145985401395</v>
      </c>
      <c r="E13" s="77">
        <v>0.95212765957446799</v>
      </c>
      <c r="F13" s="77">
        <v>0.93488372093023298</v>
      </c>
      <c r="G13" s="77">
        <v>0.93722466960352402</v>
      </c>
    </row>
    <row r="14" spans="1:7">
      <c r="A14" s="75" t="s">
        <v>21</v>
      </c>
      <c r="B14" s="76" t="s">
        <v>8</v>
      </c>
      <c r="C14" s="77">
        <v>0.93203883495145601</v>
      </c>
      <c r="D14" s="77">
        <v>0.922115384615385</v>
      </c>
      <c r="E14" s="77">
        <v>0.92718446601941695</v>
      </c>
      <c r="F14" s="77">
        <v>0.93043478260869505</v>
      </c>
      <c r="G14" s="77">
        <v>0.88959999999999995</v>
      </c>
    </row>
    <row r="15" spans="1:7">
      <c r="A15" s="75" t="s">
        <v>22</v>
      </c>
      <c r="B15" s="76" t="s">
        <v>8</v>
      </c>
      <c r="C15" s="77">
        <v>0.9</v>
      </c>
      <c r="D15" s="77">
        <v>0.9</v>
      </c>
      <c r="E15" s="77">
        <v>0.9</v>
      </c>
      <c r="F15" s="77">
        <v>0.9</v>
      </c>
      <c r="G15" s="77">
        <v>0.9</v>
      </c>
    </row>
    <row r="16" spans="1:7">
      <c r="A16" s="82" t="s">
        <v>23</v>
      </c>
      <c r="B16" s="85" t="s">
        <v>8</v>
      </c>
      <c r="C16" s="77">
        <v>1</v>
      </c>
      <c r="D16" s="77">
        <v>0.94642857142857095</v>
      </c>
      <c r="E16" s="77">
        <v>0.97425742574257401</v>
      </c>
      <c r="F16" s="77">
        <v>0.94932432432432401</v>
      </c>
      <c r="G16" s="77">
        <v>0.94444444444444398</v>
      </c>
    </row>
    <row r="17" spans="1:7">
      <c r="A17" s="75" t="s">
        <v>24</v>
      </c>
      <c r="B17" s="85" t="s">
        <v>8</v>
      </c>
      <c r="C17" s="77">
        <v>0.901685393258427</v>
      </c>
      <c r="D17" s="77">
        <v>0.92436974789916004</v>
      </c>
      <c r="E17" s="77">
        <v>0.92558139534883699</v>
      </c>
      <c r="F17" s="77">
        <v>0.9296875</v>
      </c>
      <c r="G17" s="77">
        <v>0.87916666666666698</v>
      </c>
    </row>
    <row r="18" spans="1:7">
      <c r="A18" s="75" t="s">
        <v>25</v>
      </c>
      <c r="B18" s="85" t="s">
        <v>8</v>
      </c>
      <c r="C18" s="77">
        <v>0.88135593220339004</v>
      </c>
      <c r="D18" s="77">
        <v>0.93612334801762098</v>
      </c>
      <c r="E18" s="77">
        <v>0.93633952254641895</v>
      </c>
      <c r="F18" s="77">
        <v>0.93013100436681195</v>
      </c>
      <c r="G18" s="77">
        <v>0.94466403162055301</v>
      </c>
    </row>
    <row r="19" spans="1:7">
      <c r="A19" s="75" t="s">
        <v>26</v>
      </c>
      <c r="B19" s="76" t="s">
        <v>8</v>
      </c>
      <c r="C19" s="77">
        <v>0.87991266375545796</v>
      </c>
      <c r="D19" s="77">
        <v>0.93714285714285706</v>
      </c>
      <c r="E19" s="77">
        <v>0.93493150684931503</v>
      </c>
      <c r="F19" s="77">
        <v>0.93220338983050799</v>
      </c>
      <c r="G19" s="77">
        <v>0.94871794871794901</v>
      </c>
    </row>
    <row r="20" spans="1:7">
      <c r="A20" s="75" t="s">
        <v>27</v>
      </c>
      <c r="B20" s="85" t="s">
        <v>8</v>
      </c>
      <c r="C20" s="77">
        <v>0.87920792079207899</v>
      </c>
      <c r="D20" s="77">
        <v>0.93298969072164994</v>
      </c>
      <c r="E20" s="77">
        <v>0.93633540372670798</v>
      </c>
      <c r="F20" s="77">
        <v>0.930946291560102</v>
      </c>
      <c r="G20" s="77">
        <v>0.94444444444444398</v>
      </c>
    </row>
    <row r="21" spans="1:7">
      <c r="A21" s="75" t="s">
        <v>28</v>
      </c>
      <c r="B21" s="85" t="s">
        <v>8</v>
      </c>
      <c r="C21" s="77">
        <v>0.9</v>
      </c>
      <c r="D21" s="77">
        <v>0.9</v>
      </c>
      <c r="E21" s="77">
        <v>0.9</v>
      </c>
      <c r="F21" s="77">
        <v>0.9</v>
      </c>
      <c r="G21" s="77">
        <v>0.9</v>
      </c>
    </row>
    <row r="22" spans="1:7">
      <c r="A22" s="75" t="s">
        <v>29</v>
      </c>
      <c r="B22" s="76" t="s">
        <v>8</v>
      </c>
      <c r="C22" s="77">
        <v>0.98748261474269805</v>
      </c>
      <c r="D22" s="77">
        <v>0.86834733893557403</v>
      </c>
      <c r="E22" s="77">
        <v>0.98884758364312197</v>
      </c>
      <c r="F22" s="77">
        <v>0.95495495495495497</v>
      </c>
      <c r="G22" s="77">
        <v>0.95760598503740701</v>
      </c>
    </row>
    <row r="23" spans="1:7">
      <c r="A23" s="82" t="s">
        <v>30</v>
      </c>
      <c r="B23" s="85" t="s">
        <v>10</v>
      </c>
      <c r="C23" s="77">
        <v>0.927927927927928</v>
      </c>
      <c r="D23" s="77">
        <v>0.82729805013927604</v>
      </c>
      <c r="E23" s="77">
        <v>0.88145896656534894</v>
      </c>
      <c r="F23" s="77">
        <v>0.89258312020460395</v>
      </c>
      <c r="G23" s="77">
        <v>0.88349514563106801</v>
      </c>
    </row>
    <row r="24" spans="1:7">
      <c r="A24" s="75" t="s">
        <v>31</v>
      </c>
      <c r="B24" s="85" t="s">
        <v>8</v>
      </c>
      <c r="C24" s="77">
        <v>0.886075949367089</v>
      </c>
      <c r="D24" s="77">
        <v>0.91340782122904995</v>
      </c>
      <c r="E24" s="77">
        <v>0.93388429752066104</v>
      </c>
      <c r="F24" s="77">
        <v>0.91913746630727799</v>
      </c>
      <c r="G24" s="77">
        <v>0.95499999999999996</v>
      </c>
    </row>
    <row r="25" spans="1:7">
      <c r="A25" s="82" t="s">
        <v>32</v>
      </c>
      <c r="B25" s="85" t="s">
        <v>10</v>
      </c>
      <c r="C25" s="77">
        <v>0.881287726358149</v>
      </c>
      <c r="D25" s="77">
        <v>0.94318181818181801</v>
      </c>
      <c r="E25" s="77">
        <v>0.93949044585987296</v>
      </c>
      <c r="F25" s="77">
        <v>0.93193717277486898</v>
      </c>
      <c r="G25" s="77">
        <v>0.91981132075471705</v>
      </c>
    </row>
    <row r="26" spans="1:7">
      <c r="A26" s="75" t="s">
        <v>33</v>
      </c>
      <c r="B26" s="76" t="s">
        <v>8</v>
      </c>
      <c r="C26" s="77">
        <v>0.97538461538461496</v>
      </c>
      <c r="D26" s="77">
        <v>0.95145631067961201</v>
      </c>
      <c r="E26" s="77">
        <v>0.91964285714285698</v>
      </c>
      <c r="F26" s="77">
        <v>0.91074681238615696</v>
      </c>
      <c r="G26" s="77">
        <v>0.91954022988505801</v>
      </c>
    </row>
    <row r="27" spans="1:7">
      <c r="A27" s="75" t="s">
        <v>34</v>
      </c>
      <c r="B27" s="85" t="s">
        <v>8</v>
      </c>
      <c r="C27" s="77">
        <v>0.94202898550724601</v>
      </c>
      <c r="D27" s="77">
        <v>0.96767241379310298</v>
      </c>
      <c r="E27" s="77">
        <v>0.91346153846153799</v>
      </c>
      <c r="F27" s="77">
        <v>0.90301003344481601</v>
      </c>
      <c r="G27" s="77">
        <v>0.91029900332225899</v>
      </c>
    </row>
    <row r="28" spans="1:7">
      <c r="A28" s="75" t="s">
        <v>35</v>
      </c>
      <c r="B28" s="76" t="s">
        <v>8</v>
      </c>
      <c r="C28" s="77">
        <v>0.86776859504132198</v>
      </c>
      <c r="D28" s="77">
        <v>0.94199999999999995</v>
      </c>
      <c r="E28" s="77">
        <v>0.93081761006289299</v>
      </c>
      <c r="F28" s="77">
        <v>0.94166666666666698</v>
      </c>
      <c r="G28" s="77">
        <v>0.91360294117647101</v>
      </c>
    </row>
    <row r="29" spans="1:7">
      <c r="A29" s="75" t="s">
        <v>36</v>
      </c>
      <c r="B29" s="85" t="s">
        <v>8</v>
      </c>
      <c r="C29" s="77">
        <v>0.87301587301587302</v>
      </c>
      <c r="D29" s="77">
        <v>0.93846153846153801</v>
      </c>
      <c r="E29" s="77">
        <v>0.94059405940594099</v>
      </c>
      <c r="F29" s="77">
        <v>0.94308943089430897</v>
      </c>
      <c r="G29" s="77">
        <v>0.93390804597701205</v>
      </c>
    </row>
    <row r="30" spans="1:7">
      <c r="A30" s="75" t="s">
        <v>37</v>
      </c>
      <c r="B30" s="76" t="s">
        <v>8</v>
      </c>
      <c r="C30" s="77">
        <v>1</v>
      </c>
      <c r="D30" s="77">
        <v>1</v>
      </c>
      <c r="E30" s="77">
        <v>0.97979797979798</v>
      </c>
      <c r="F30" s="77">
        <v>0.97103448275862103</v>
      </c>
      <c r="G30" s="77">
        <v>0.96124031007751898</v>
      </c>
    </row>
  </sheetData>
  <sheetProtection algorithmName="SHA-512" hashValue="hPF6KES1lFOM0Qf8yg+r01q7KPB8u5WGxH/GXKgC/WjmBEb+E+bAsEANT305Ta19HOY+LzGEynppTFCsjiCgug==" saltValue="Rd1SxtoWmOv7ot5SXPRr4Q==" spinCount="100000" sheet="1" objects="1" scenarios="1"/>
  <autoFilter ref="A1:G30" xr:uid="{00000000-0009-0000-0000-000002000000}"/>
  <conditionalFormatting sqref="A2:A30">
    <cfRule type="expression" dxfId="0" priority="19">
      <formula>$A$2:$A$1218&lt;&gt;#REF!</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workbookViewId="0">
      <selection sqref="A1:C1"/>
    </sheetView>
  </sheetViews>
  <sheetFormatPr defaultColWidth="12.3984375" defaultRowHeight="14.25"/>
  <cols>
    <col min="1" max="1" width="10.86328125" style="21" bestFit="1" customWidth="1"/>
    <col min="2" max="2" width="12.86328125" style="21" bestFit="1" customWidth="1"/>
    <col min="3" max="3" width="18.86328125" style="21" bestFit="1" customWidth="1"/>
    <col min="4" max="4" width="25.59765625" style="21" bestFit="1" customWidth="1"/>
    <col min="5" max="5" width="13.3984375" style="21" bestFit="1" customWidth="1"/>
    <col min="6" max="6" width="18.86328125" style="21" bestFit="1" customWidth="1"/>
    <col min="7" max="7" width="24.1328125" style="21" bestFit="1" customWidth="1"/>
    <col min="8" max="8" width="12" style="21" bestFit="1" customWidth="1"/>
    <col min="9" max="9" width="18.86328125" style="21" bestFit="1" customWidth="1"/>
    <col min="10" max="10" width="13.86328125" style="21" bestFit="1" customWidth="1"/>
    <col min="11" max="11" width="11.59765625" style="21" bestFit="1" customWidth="1"/>
    <col min="12" max="12" width="11.59765625" style="21" customWidth="1"/>
    <col min="13" max="13" width="13.73046875" style="21" bestFit="1" customWidth="1"/>
    <col min="14" max="14" width="11.59765625" style="21" bestFit="1" customWidth="1"/>
    <col min="15" max="15" width="11.59765625" style="21" customWidth="1"/>
    <col min="16" max="16" width="12.265625" style="21" bestFit="1" customWidth="1"/>
    <col min="17" max="17" width="9.1328125" style="21" bestFit="1" customWidth="1"/>
    <col min="18" max="18" width="9" style="21" bestFit="1" customWidth="1"/>
    <col min="19" max="16384" width="12.3984375" style="21"/>
  </cols>
  <sheetData>
    <row r="1" spans="1:18" ht="15" thickTop="1" thickBot="1">
      <c r="A1" s="106" t="s">
        <v>52</v>
      </c>
      <c r="B1" s="107"/>
      <c r="C1" s="108"/>
      <c r="D1" s="109" t="s">
        <v>53</v>
      </c>
      <c r="E1" s="110"/>
      <c r="F1" s="111"/>
      <c r="G1" s="112" t="s">
        <v>54</v>
      </c>
      <c r="H1" s="113"/>
      <c r="I1" s="114"/>
      <c r="J1" s="115" t="s">
        <v>55</v>
      </c>
      <c r="K1" s="116"/>
      <c r="L1" s="117"/>
      <c r="M1" s="118" t="s">
        <v>56</v>
      </c>
      <c r="N1" s="119"/>
      <c r="O1" s="120"/>
      <c r="P1" s="103" t="s">
        <v>57</v>
      </c>
      <c r="Q1" s="104"/>
      <c r="R1" s="105"/>
    </row>
    <row r="2" spans="1:18" ht="15" thickTop="1" thickBot="1">
      <c r="A2" s="42" t="s">
        <v>58</v>
      </c>
      <c r="B2" s="43">
        <f>B3*(B12/(B13*(1-B4)*((B5/B6)^3)*B7))</f>
        <v>1359344473.5814338</v>
      </c>
      <c r="C2" s="44"/>
      <c r="D2" s="45" t="s">
        <v>59</v>
      </c>
      <c r="E2" s="43">
        <f>d_Q_Cm*((d_T*d_AR)/(d_k_pp*((d_sL)^0.91)*((d_W)^1.02)*(1-(d_p/(4*365)))*d_VKT))</f>
        <v>1859332.5952230962</v>
      </c>
      <c r="F2" s="44"/>
      <c r="G2" s="45" t="s">
        <v>60</v>
      </c>
      <c r="H2" s="43">
        <f>s_Q_Cm*((s_T*s_AR)/(s_VKTm_st*s_k_pp*((s_sL)^0.91)*((s_W)^1.02)*(1-(s_p/(4*365)))))</f>
        <v>3357550.9780152217</v>
      </c>
      <c r="I2" s="44"/>
      <c r="J2" s="45" t="s">
        <v>61</v>
      </c>
      <c r="K2" s="43">
        <f>s_Q_Cm*((s_T*s_AR)/(s_VKTm_pp*s_k_pp*((ss_sL)^0.91)*((s_W)^1.02)*(1-(s_p/(4*365)))))</f>
        <v>63216227.033769563</v>
      </c>
      <c r="L2" s="44"/>
      <c r="M2" s="45" t="s">
        <v>62</v>
      </c>
      <c r="N2" s="43">
        <f>s_Q_Cm*((ss_T*s_AR)/((((s_k_up*((s_silt/12)^a_p)*((s_S_speed/30)^d__p))/((s_M_moisture/0.5)^c_p))-C_wear)*((365-s_p)/365)*(281.9/1)*s_VKT_up))</f>
        <v>372412.58543438581</v>
      </c>
      <c r="O2" s="44"/>
      <c r="P2" s="45" t="s">
        <v>63</v>
      </c>
      <c r="Q2" s="43">
        <f>s_Q_Cm*((ss_T*s_AR)/(s_k_ui*((s_silt/12)^a_i)*((s_W/3)^b_i)*((365-s_p)/365)*(281.9/1)*s_VKT_up))</f>
        <v>871083.21138988854</v>
      </c>
      <c r="R2" s="46"/>
    </row>
    <row r="3" spans="1:18" ht="14.65" thickTop="1">
      <c r="A3" s="47" t="s">
        <v>64</v>
      </c>
      <c r="B3" s="20">
        <f>d_Aw*EXP((((LN(d_Asw))-d_Bw)^2)/d_Cw)</f>
        <v>93.773582452087695</v>
      </c>
      <c r="C3" s="48" t="s">
        <v>377</v>
      </c>
      <c r="D3" s="49" t="s">
        <v>65</v>
      </c>
      <c r="E3" s="20">
        <f>d_A*EXP((((LN(d_As))-d_B)^2)/d_C)</f>
        <v>23.017850304789416</v>
      </c>
      <c r="F3" s="48" t="s">
        <v>377</v>
      </c>
      <c r="G3" s="50" t="s">
        <v>66</v>
      </c>
      <c r="H3" s="20">
        <f>s_A*EXP(((LN(s_As)-s_B)^2)/s_C)</f>
        <v>16.403103329458006</v>
      </c>
      <c r="I3" s="48" t="s">
        <v>377</v>
      </c>
      <c r="J3" s="51" t="s">
        <v>67</v>
      </c>
      <c r="K3" s="27">
        <f>total_vehic*km_trip*trip_day*wk_yr*day_wk*s_ED</f>
        <v>4068.2734774415417</v>
      </c>
      <c r="L3" s="52" t="s">
        <v>378</v>
      </c>
      <c r="M3" s="21" t="s">
        <v>68</v>
      </c>
      <c r="N3" s="27">
        <f>ss_ED*365*24*60*60</f>
        <v>31536000</v>
      </c>
      <c r="O3" s="21" t="s">
        <v>379</v>
      </c>
      <c r="P3" s="51" t="s">
        <v>69</v>
      </c>
      <c r="Q3" s="21">
        <v>5</v>
      </c>
      <c r="R3" s="52" t="s">
        <v>380</v>
      </c>
    </row>
    <row r="4" spans="1:18">
      <c r="A4" s="51" t="s">
        <v>70</v>
      </c>
      <c r="B4" s="21">
        <v>0.5</v>
      </c>
      <c r="C4" s="52" t="s">
        <v>381</v>
      </c>
      <c r="D4" s="51" t="s">
        <v>71</v>
      </c>
      <c r="E4" s="21">
        <v>0.5</v>
      </c>
      <c r="F4" s="52" t="s">
        <v>381</v>
      </c>
      <c r="G4" s="21" t="s">
        <v>72</v>
      </c>
      <c r="H4" s="21">
        <v>12.9351</v>
      </c>
      <c r="I4" s="52" t="s">
        <v>382</v>
      </c>
      <c r="J4" s="51" t="s">
        <v>73</v>
      </c>
      <c r="K4" s="21">
        <v>55</v>
      </c>
      <c r="L4" s="52" t="s">
        <v>383</v>
      </c>
      <c r="M4" s="21" t="s">
        <v>74</v>
      </c>
      <c r="N4" s="21">
        <v>0.05</v>
      </c>
      <c r="O4" s="21" t="s">
        <v>384</v>
      </c>
      <c r="P4" s="51" t="s">
        <v>219</v>
      </c>
      <c r="Q4" s="21">
        <v>0.5</v>
      </c>
      <c r="R4" s="52" t="s">
        <v>382</v>
      </c>
    </row>
    <row r="5" spans="1:18" ht="14.65" thickBot="1">
      <c r="A5" s="51" t="s">
        <v>75</v>
      </c>
      <c r="B5" s="21">
        <v>4.6900000000000004</v>
      </c>
      <c r="C5" s="52" t="s">
        <v>76</v>
      </c>
      <c r="D5" s="51" t="s">
        <v>77</v>
      </c>
      <c r="E5" s="21">
        <v>4.6900000000000004</v>
      </c>
      <c r="F5" s="52" t="s">
        <v>76</v>
      </c>
      <c r="G5" s="21" t="s">
        <v>78</v>
      </c>
      <c r="H5" s="21">
        <v>5</v>
      </c>
      <c r="I5" s="52" t="s">
        <v>385</v>
      </c>
      <c r="J5" s="51" t="s">
        <v>79</v>
      </c>
      <c r="K5" s="21">
        <v>5</v>
      </c>
      <c r="L5" s="52" t="s">
        <v>386</v>
      </c>
      <c r="M5" s="21" t="s">
        <v>80</v>
      </c>
      <c r="N5" s="21">
        <v>0.05</v>
      </c>
      <c r="O5" s="21" t="s">
        <v>384</v>
      </c>
      <c r="P5" s="53" t="s">
        <v>220</v>
      </c>
      <c r="Q5" s="54">
        <v>0.5</v>
      </c>
      <c r="R5" s="55" t="s">
        <v>382</v>
      </c>
    </row>
    <row r="6" spans="1:18" ht="14.65" thickTop="1">
      <c r="A6" s="51" t="s">
        <v>81</v>
      </c>
      <c r="B6" s="21">
        <v>11.32</v>
      </c>
      <c r="C6" s="52" t="s">
        <v>76</v>
      </c>
      <c r="D6" s="51" t="s">
        <v>82</v>
      </c>
      <c r="E6" s="21">
        <v>11.32</v>
      </c>
      <c r="F6" s="52" t="s">
        <v>76</v>
      </c>
      <c r="G6" s="21" t="s">
        <v>83</v>
      </c>
      <c r="H6" s="21">
        <v>5.7382999999999997</v>
      </c>
      <c r="I6" s="52" t="s">
        <v>382</v>
      </c>
      <c r="J6" s="51" t="s">
        <v>84</v>
      </c>
      <c r="K6" s="21">
        <v>55</v>
      </c>
      <c r="L6" s="52" t="s">
        <v>383</v>
      </c>
      <c r="M6" s="21" t="s">
        <v>85</v>
      </c>
      <c r="N6" s="21">
        <v>25</v>
      </c>
      <c r="O6" s="21" t="s">
        <v>86</v>
      </c>
      <c r="P6" s="51"/>
    </row>
    <row r="7" spans="1:18">
      <c r="A7" s="51" t="s">
        <v>87</v>
      </c>
      <c r="B7" s="21">
        <v>0.19400000000000001</v>
      </c>
      <c r="C7" s="52" t="s">
        <v>382</v>
      </c>
      <c r="D7" s="51" t="s">
        <v>88</v>
      </c>
      <c r="E7" s="21">
        <v>0.19400000000000001</v>
      </c>
      <c r="F7" s="52"/>
      <c r="G7" s="21" t="s">
        <v>89</v>
      </c>
      <c r="H7" s="21">
        <v>71.771100000000004</v>
      </c>
      <c r="I7" s="52" t="s">
        <v>382</v>
      </c>
      <c r="J7" s="21" t="s">
        <v>90</v>
      </c>
      <c r="K7" s="21">
        <v>5</v>
      </c>
      <c r="L7" s="52" t="s">
        <v>386</v>
      </c>
      <c r="M7" s="21" t="s">
        <v>91</v>
      </c>
      <c r="N7" s="21">
        <v>5</v>
      </c>
      <c r="O7" s="21" t="s">
        <v>380</v>
      </c>
      <c r="P7" s="51"/>
    </row>
    <row r="8" spans="1:18">
      <c r="A8" s="51" t="s">
        <v>92</v>
      </c>
      <c r="B8" s="21">
        <v>16.2302</v>
      </c>
      <c r="C8" s="52" t="s">
        <v>382</v>
      </c>
      <c r="D8" s="51" t="s">
        <v>93</v>
      </c>
      <c r="E8" s="21">
        <v>12.9351</v>
      </c>
      <c r="F8" s="52" t="s">
        <v>382</v>
      </c>
      <c r="G8" s="21" t="s">
        <v>103</v>
      </c>
      <c r="H8" s="27">
        <f>s_LR*s_WR*0.092903</f>
        <v>650.35448707868431</v>
      </c>
      <c r="I8" s="52" t="s">
        <v>387</v>
      </c>
      <c r="J8" s="21" t="s">
        <v>94</v>
      </c>
      <c r="K8" s="56">
        <f>number_cars+number_trucks</f>
        <v>110</v>
      </c>
      <c r="L8" s="52" t="s">
        <v>383</v>
      </c>
      <c r="M8" s="21" t="s">
        <v>95</v>
      </c>
      <c r="N8" s="27">
        <f>total_vehic*km_trip*trip_day*wk_yr*day_wk*ss_ED</f>
        <v>4068.2734774415417</v>
      </c>
      <c r="O8" s="21" t="s">
        <v>378</v>
      </c>
      <c r="P8" s="51"/>
    </row>
    <row r="9" spans="1:18">
      <c r="A9" s="51" t="s">
        <v>96</v>
      </c>
      <c r="B9" s="21">
        <v>0.5</v>
      </c>
      <c r="C9" s="52" t="s">
        <v>385</v>
      </c>
      <c r="D9" s="51" t="s">
        <v>97</v>
      </c>
      <c r="E9" s="21">
        <v>0.5</v>
      </c>
      <c r="F9" s="52" t="s">
        <v>385</v>
      </c>
      <c r="G9" s="51" t="s">
        <v>108</v>
      </c>
      <c r="H9" s="27">
        <f>SQRT(s_As*4046.86)*0.001*3280.84</f>
        <v>466.69069680468465</v>
      </c>
      <c r="I9" s="52" t="s">
        <v>388</v>
      </c>
      <c r="J9" s="21" t="s">
        <v>98</v>
      </c>
      <c r="K9" s="27">
        <f>LS</f>
        <v>0.14224732438606788</v>
      </c>
      <c r="L9" s="52" t="s">
        <v>389</v>
      </c>
      <c r="M9" s="51" t="s">
        <v>99</v>
      </c>
      <c r="N9" s="21">
        <v>5.5000000000000003E-4</v>
      </c>
      <c r="O9" s="52" t="s">
        <v>100</v>
      </c>
      <c r="P9" s="51"/>
    </row>
    <row r="10" spans="1:18">
      <c r="A10" s="51" t="s">
        <v>101</v>
      </c>
      <c r="B10" s="21">
        <v>18.776199999999999</v>
      </c>
      <c r="C10" s="52" t="s">
        <v>382</v>
      </c>
      <c r="D10" s="51" t="s">
        <v>102</v>
      </c>
      <c r="E10" s="21">
        <v>5.7382999999999997</v>
      </c>
      <c r="F10" s="52" t="s">
        <v>382</v>
      </c>
      <c r="G10" s="51" t="s">
        <v>112</v>
      </c>
      <c r="H10" s="21">
        <v>15</v>
      </c>
      <c r="I10" s="52" t="s">
        <v>388</v>
      </c>
      <c r="J10" s="21" t="s">
        <v>104</v>
      </c>
      <c r="K10" s="21">
        <v>2</v>
      </c>
      <c r="L10" s="52" t="s">
        <v>383</v>
      </c>
      <c r="M10" s="51" t="s">
        <v>105</v>
      </c>
      <c r="N10" s="27">
        <v>1</v>
      </c>
      <c r="O10" s="52" t="s">
        <v>43</v>
      </c>
      <c r="P10" s="51"/>
    </row>
    <row r="11" spans="1:18">
      <c r="A11" s="51" t="s">
        <v>106</v>
      </c>
      <c r="B11" s="21">
        <v>216.108</v>
      </c>
      <c r="C11" s="52" t="s">
        <v>382</v>
      </c>
      <c r="D11" s="51" t="s">
        <v>107</v>
      </c>
      <c r="E11" s="21">
        <v>71.771100000000004</v>
      </c>
      <c r="F11" s="52" t="s">
        <v>382</v>
      </c>
      <c r="G11" s="51" t="s">
        <v>115</v>
      </c>
      <c r="H11" s="27">
        <f>s_ED*365*24*60*60</f>
        <v>31536000</v>
      </c>
      <c r="I11" s="52" t="s">
        <v>379</v>
      </c>
      <c r="J11" s="21" t="s">
        <v>109</v>
      </c>
      <c r="K11" s="21">
        <v>26</v>
      </c>
      <c r="L11" s="52" t="s">
        <v>390</v>
      </c>
      <c r="M11" s="51" t="s">
        <v>110</v>
      </c>
      <c r="N11" s="21">
        <v>0.5</v>
      </c>
      <c r="O11" s="52" t="s">
        <v>382</v>
      </c>
    </row>
    <row r="12" spans="1:18">
      <c r="A12" s="51"/>
      <c r="B12" s="21">
        <v>3600</v>
      </c>
      <c r="C12" s="52" t="s">
        <v>111</v>
      </c>
      <c r="D12" s="51" t="s">
        <v>118</v>
      </c>
      <c r="E12" s="27">
        <f>d_LR*d_WR*0.092903</f>
        <v>274.11419061460487</v>
      </c>
      <c r="F12" s="52" t="s">
        <v>387</v>
      </c>
      <c r="G12" s="51" t="s">
        <v>119</v>
      </c>
      <c r="H12" s="21">
        <v>1.4999999999999999E-2</v>
      </c>
      <c r="I12" s="52" t="s">
        <v>391</v>
      </c>
      <c r="J12" s="21" t="s">
        <v>113</v>
      </c>
      <c r="K12" s="21">
        <v>5</v>
      </c>
      <c r="L12" s="52" t="s">
        <v>392</v>
      </c>
      <c r="M12" s="51" t="s">
        <v>114</v>
      </c>
      <c r="N12" s="21">
        <v>0.5</v>
      </c>
      <c r="O12" s="52" t="s">
        <v>382</v>
      </c>
    </row>
    <row r="13" spans="1:18" ht="14.65" thickBot="1">
      <c r="A13" s="53"/>
      <c r="B13" s="54">
        <v>3.5999999999999997E-2</v>
      </c>
      <c r="C13" s="55"/>
      <c r="D13" s="51" t="s">
        <v>121</v>
      </c>
      <c r="E13" s="27">
        <f>SQRT(d_As*4046)*0.001*3280</f>
        <v>147.52709310496155</v>
      </c>
      <c r="F13" s="52" t="s">
        <v>388</v>
      </c>
      <c r="G13" s="51" t="s">
        <v>122</v>
      </c>
      <c r="H13" s="21">
        <f>((K4*K5)+(K6*K7))/(K4+K6)</f>
        <v>5</v>
      </c>
      <c r="I13" s="52" t="s">
        <v>386</v>
      </c>
      <c r="J13" s="51" t="s">
        <v>221</v>
      </c>
      <c r="K13" s="21">
        <v>0.5</v>
      </c>
      <c r="L13" s="52" t="s">
        <v>391</v>
      </c>
      <c r="M13" s="53" t="s">
        <v>393</v>
      </c>
      <c r="N13" s="54">
        <v>0.25</v>
      </c>
      <c r="O13" s="55" t="s">
        <v>382</v>
      </c>
    </row>
    <row r="14" spans="1:18" ht="15" thickTop="1" thickBot="1">
      <c r="A14" s="42" t="s">
        <v>117</v>
      </c>
      <c r="B14" s="43">
        <f>s_Q_Cw*(3600/(0.036*(1-s_Vw)*((s_Umw/s_Utw)^3)*s_F_x_w))</f>
        <v>310266453.07805806</v>
      </c>
      <c r="C14" s="44"/>
      <c r="D14" s="51" t="s">
        <v>124</v>
      </c>
      <c r="E14" s="21">
        <v>20</v>
      </c>
      <c r="F14" s="52" t="s">
        <v>388</v>
      </c>
      <c r="G14" s="51" t="s">
        <v>125</v>
      </c>
      <c r="H14" s="21">
        <v>0.5</v>
      </c>
      <c r="I14" s="52" t="s">
        <v>394</v>
      </c>
      <c r="J14" s="53" t="s">
        <v>116</v>
      </c>
      <c r="K14" s="57">
        <f>s_LR*0.0003048</f>
        <v>0.14224732438606788</v>
      </c>
      <c r="L14" s="55" t="s">
        <v>389</v>
      </c>
    </row>
    <row r="15" spans="1:18" ht="14.65" thickTop="1">
      <c r="A15" s="47" t="s">
        <v>120</v>
      </c>
      <c r="B15" s="20">
        <f>s_Aw*EXP((((LN(s_Asw))-s_Bw)^2)/s_Cw)</f>
        <v>57.149400209416989</v>
      </c>
      <c r="C15" s="48" t="s">
        <v>377</v>
      </c>
      <c r="D15" s="51" t="s">
        <v>127</v>
      </c>
      <c r="E15" s="27">
        <f>d_ED*365*24*60*60</f>
        <v>31536000</v>
      </c>
      <c r="F15" s="52" t="s">
        <v>379</v>
      </c>
      <c r="G15" s="51" t="s">
        <v>128</v>
      </c>
      <c r="H15" s="21">
        <v>70</v>
      </c>
      <c r="I15" s="52" t="s">
        <v>392</v>
      </c>
    </row>
    <row r="16" spans="1:18">
      <c r="A16" s="51" t="s">
        <v>123</v>
      </c>
      <c r="B16" s="21">
        <v>0.25</v>
      </c>
      <c r="C16" s="52" t="s">
        <v>381</v>
      </c>
      <c r="D16" s="51" t="s">
        <v>130</v>
      </c>
      <c r="E16" s="21">
        <v>1.4999999999999999E-2</v>
      </c>
      <c r="F16" s="52" t="s">
        <v>391</v>
      </c>
      <c r="G16" s="51" t="s">
        <v>131</v>
      </c>
      <c r="H16" s="27">
        <f>((s_LS*s_AVK__TN_rural_interstate)/s_Km_TN_rural_interstate)*s_ED</f>
        <v>1862240.4436570473</v>
      </c>
      <c r="I16" s="52" t="s">
        <v>378</v>
      </c>
      <c r="J16" s="51"/>
    </row>
    <row r="17" spans="1:10">
      <c r="A17" s="51" t="s">
        <v>126</v>
      </c>
      <c r="B17" s="21">
        <v>5</v>
      </c>
      <c r="C17" s="52" t="s">
        <v>76</v>
      </c>
      <c r="D17" s="51" t="s">
        <v>133</v>
      </c>
      <c r="E17" s="21">
        <v>3.2</v>
      </c>
      <c r="F17" s="52" t="s">
        <v>386</v>
      </c>
      <c r="G17" s="51" t="s">
        <v>134</v>
      </c>
      <c r="H17" s="27">
        <f>s_LR*0.000304799</f>
        <v>0.1422468576953711</v>
      </c>
      <c r="I17" s="52" t="s">
        <v>389</v>
      </c>
      <c r="J17" s="51"/>
    </row>
    <row r="18" spans="1:10">
      <c r="A18" s="51" t="s">
        <v>129</v>
      </c>
      <c r="B18" s="21">
        <v>11.32</v>
      </c>
      <c r="C18" s="52" t="s">
        <v>76</v>
      </c>
      <c r="D18" s="51" t="s">
        <v>136</v>
      </c>
      <c r="E18" s="21">
        <v>0.62</v>
      </c>
      <c r="F18" s="52" t="s">
        <v>394</v>
      </c>
      <c r="G18" s="58" t="s">
        <v>137</v>
      </c>
      <c r="H18" s="60">
        <f>13576*1000000</f>
        <v>13576000000</v>
      </c>
      <c r="I18" s="52" t="s">
        <v>383</v>
      </c>
      <c r="J18" s="51"/>
    </row>
    <row r="19" spans="1:10">
      <c r="A19" s="51" t="s">
        <v>132</v>
      </c>
      <c r="B19" s="21">
        <v>0.28499999999999998</v>
      </c>
      <c r="C19" s="52" t="s">
        <v>382</v>
      </c>
      <c r="D19" s="51" t="s">
        <v>139</v>
      </c>
      <c r="E19" s="21">
        <v>150</v>
      </c>
      <c r="F19" s="52" t="s">
        <v>392</v>
      </c>
      <c r="G19" s="58" t="s">
        <v>140</v>
      </c>
      <c r="H19" s="21">
        <v>1037</v>
      </c>
      <c r="I19" s="52" t="s">
        <v>389</v>
      </c>
      <c r="J19" s="51"/>
    </row>
    <row r="20" spans="1:10" ht="14.65" thickBot="1">
      <c r="A20" s="51" t="s">
        <v>135</v>
      </c>
      <c r="B20" s="21">
        <v>15.025</v>
      </c>
      <c r="C20" s="52" t="s">
        <v>382</v>
      </c>
      <c r="D20" s="51" t="s">
        <v>142</v>
      </c>
      <c r="E20" s="27">
        <f>((d_LS*d_AVK__CA_urban_interstate)/d_Km__CA_urban_interstate)*d_ED</f>
        <v>2683117.2510727518</v>
      </c>
      <c r="F20" s="52" t="s">
        <v>378</v>
      </c>
      <c r="G20" s="51" t="s">
        <v>143</v>
      </c>
      <c r="H20" s="27">
        <v>1</v>
      </c>
      <c r="I20" s="55" t="s">
        <v>43</v>
      </c>
      <c r="J20" s="51"/>
    </row>
    <row r="21" spans="1:10" ht="14.65" thickTop="1">
      <c r="A21" s="51" t="s">
        <v>138</v>
      </c>
      <c r="B21" s="21">
        <v>5</v>
      </c>
      <c r="C21" s="52" t="s">
        <v>385</v>
      </c>
      <c r="D21" s="51" t="s">
        <v>145</v>
      </c>
      <c r="E21" s="27">
        <f>d_LR*0.000304799</f>
        <v>4.4966110451299182E-2</v>
      </c>
      <c r="F21" s="52" t="s">
        <v>389</v>
      </c>
      <c r="G21" s="59"/>
      <c r="H21" s="59"/>
      <c r="I21" s="59"/>
    </row>
    <row r="22" spans="1:10">
      <c r="A22" s="51" t="s">
        <v>141</v>
      </c>
      <c r="B22" s="21">
        <v>18.252600000000001</v>
      </c>
      <c r="C22" s="52" t="s">
        <v>382</v>
      </c>
      <c r="D22" s="58" t="s">
        <v>146</v>
      </c>
      <c r="E22" s="21">
        <f>121965*1000000</f>
        <v>121965000000</v>
      </c>
      <c r="F22" s="52" t="s">
        <v>383</v>
      </c>
    </row>
    <row r="23" spans="1:10">
      <c r="A23" s="51" t="s">
        <v>144</v>
      </c>
      <c r="B23" s="21">
        <v>207.33869999999999</v>
      </c>
      <c r="C23" s="52" t="s">
        <v>382</v>
      </c>
      <c r="D23" s="58" t="s">
        <v>147</v>
      </c>
      <c r="E23" s="21">
        <v>2044</v>
      </c>
      <c r="F23" s="52" t="s">
        <v>389</v>
      </c>
    </row>
    <row r="24" spans="1:10" ht="14.65" thickBot="1">
      <c r="A24" s="51"/>
      <c r="B24" s="21">
        <v>3600</v>
      </c>
      <c r="C24" s="52" t="s">
        <v>111</v>
      </c>
      <c r="D24" s="51" t="s">
        <v>148</v>
      </c>
      <c r="E24" s="27">
        <v>1</v>
      </c>
      <c r="F24" s="55" t="s">
        <v>43</v>
      </c>
    </row>
    <row r="25" spans="1:10" ht="15" thickTop="1" thickBot="1">
      <c r="A25" s="53"/>
      <c r="B25" s="54">
        <v>3.5999999999999997E-2</v>
      </c>
      <c r="C25" s="55"/>
      <c r="D25" s="59"/>
      <c r="E25" s="59"/>
      <c r="F25" s="59"/>
    </row>
    <row r="26" spans="1:10" ht="14.65" thickTop="1"/>
  </sheetData>
  <sheetProtection algorithmName="SHA-512" hashValue="afvJGOSfKcfwsVJzYawMQLDcwRXVUp0L6526Fcrey8W2FNOgSNE/xCooDx+6hVIrXUymBQDfjFd8pRSDu6uW6A==" saltValue="pAL19NuxkOvjowKoszSdAg==" spinCount="100000" sheet="1" objects="1" scenarios="1"/>
  <mergeCells count="6">
    <mergeCell ref="P1:R1"/>
    <mergeCell ref="A1:C1"/>
    <mergeCell ref="D1:F1"/>
    <mergeCell ref="G1:I1"/>
    <mergeCell ref="J1:L1"/>
    <mergeCell ref="M1:O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2"/>
  <sheetViews>
    <sheetView workbookViewId="0">
      <selection sqref="A1:C1"/>
    </sheetView>
  </sheetViews>
  <sheetFormatPr defaultRowHeight="14.25"/>
  <cols>
    <col min="1" max="1" width="9.1328125" style="1" bestFit="1" customWidth="1"/>
    <col min="2" max="2" width="8.59765625" style="1" bestFit="1" customWidth="1"/>
    <col min="3" max="3" width="9.1328125" style="1"/>
    <col min="4" max="4" width="11.86328125" style="1" bestFit="1" customWidth="1"/>
    <col min="5" max="5" width="10.59765625" style="1" customWidth="1"/>
    <col min="6" max="6" width="11.1328125" style="1" bestFit="1" customWidth="1"/>
    <col min="7" max="7" width="10.1328125" style="1" bestFit="1" customWidth="1"/>
    <col min="8" max="8" width="7.3984375" style="1" customWidth="1"/>
    <col min="9" max="9" width="11.1328125" style="1" bestFit="1" customWidth="1"/>
    <col min="10" max="10" width="11.265625" style="1" bestFit="1" customWidth="1"/>
    <col min="11" max="11" width="8.73046875" style="1" customWidth="1"/>
    <col min="12" max="12" width="11.1328125" style="1" bestFit="1" customWidth="1"/>
    <col min="13" max="13" width="10.73046875" style="1" bestFit="1" customWidth="1"/>
    <col min="14" max="14" width="8" style="1" customWidth="1"/>
    <col min="15" max="15" width="11.1328125" style="1" bestFit="1" customWidth="1"/>
    <col min="16" max="256" width="9.1328125" style="1"/>
    <col min="257" max="257" width="9.3984375" style="1" bestFit="1" customWidth="1"/>
    <col min="258" max="258" width="10" style="1" bestFit="1" customWidth="1"/>
    <col min="259" max="259" width="9.1328125" style="1"/>
    <col min="260" max="260" width="12.1328125" style="1" bestFit="1" customWidth="1"/>
    <col min="261" max="261" width="9.59765625" style="1" customWidth="1"/>
    <col min="262" max="262" width="11.1328125" style="1" bestFit="1" customWidth="1"/>
    <col min="263" max="263" width="8.1328125" style="1" bestFit="1" customWidth="1"/>
    <col min="264" max="264" width="8" style="1" customWidth="1"/>
    <col min="265" max="265" width="11.1328125" style="1" bestFit="1" customWidth="1"/>
    <col min="266" max="266" width="9.265625" style="1" bestFit="1" customWidth="1"/>
    <col min="267" max="267" width="7.265625" style="1" customWidth="1"/>
    <col min="268" max="268" width="11.1328125" style="1" bestFit="1" customWidth="1"/>
    <col min="269" max="269" width="8.73046875" style="1" customWidth="1"/>
    <col min="270" max="270" width="9" style="1" customWidth="1"/>
    <col min="271" max="271" width="11.1328125" style="1" bestFit="1" customWidth="1"/>
    <col min="272" max="512" width="9.1328125" style="1"/>
    <col min="513" max="513" width="9.3984375" style="1" bestFit="1" customWidth="1"/>
    <col min="514" max="514" width="10" style="1" bestFit="1" customWidth="1"/>
    <col min="515" max="515" width="9.1328125" style="1"/>
    <col min="516" max="516" width="12.1328125" style="1" bestFit="1" customWidth="1"/>
    <col min="517" max="517" width="9.59765625" style="1" customWidth="1"/>
    <col min="518" max="518" width="11.1328125" style="1" bestFit="1" customWidth="1"/>
    <col min="519" max="519" width="8.1328125" style="1" bestFit="1" customWidth="1"/>
    <col min="520" max="520" width="8" style="1" customWidth="1"/>
    <col min="521" max="521" width="11.1328125" style="1" bestFit="1" customWidth="1"/>
    <col min="522" max="522" width="9.265625" style="1" bestFit="1" customWidth="1"/>
    <col min="523" max="523" width="7.265625" style="1" customWidth="1"/>
    <col min="524" max="524" width="11.1328125" style="1" bestFit="1" customWidth="1"/>
    <col min="525" max="525" width="8.73046875" style="1" customWidth="1"/>
    <col min="526" max="526" width="9" style="1" customWidth="1"/>
    <col min="527" max="527" width="11.1328125" style="1" bestFit="1" customWidth="1"/>
    <col min="528" max="768" width="9.1328125" style="1"/>
    <col min="769" max="769" width="9.3984375" style="1" bestFit="1" customWidth="1"/>
    <col min="770" max="770" width="10" style="1" bestFit="1" customWidth="1"/>
    <col min="771" max="771" width="9.1328125" style="1"/>
    <col min="772" max="772" width="12.1328125" style="1" bestFit="1" customWidth="1"/>
    <col min="773" max="773" width="9.59765625" style="1" customWidth="1"/>
    <col min="774" max="774" width="11.1328125" style="1" bestFit="1" customWidth="1"/>
    <col min="775" max="775" width="8.1328125" style="1" bestFit="1" customWidth="1"/>
    <col min="776" max="776" width="8" style="1" customWidth="1"/>
    <col min="777" max="777" width="11.1328125" style="1" bestFit="1" customWidth="1"/>
    <col min="778" max="778" width="9.265625" style="1" bestFit="1" customWidth="1"/>
    <col min="779" max="779" width="7.265625" style="1" customWidth="1"/>
    <col min="780" max="780" width="11.1328125" style="1" bestFit="1" customWidth="1"/>
    <col min="781" max="781" width="8.73046875" style="1" customWidth="1"/>
    <col min="782" max="782" width="9" style="1" customWidth="1"/>
    <col min="783" max="783" width="11.1328125" style="1" bestFit="1" customWidth="1"/>
    <col min="784" max="1024" width="9.1328125" style="1"/>
    <col min="1025" max="1025" width="9.3984375" style="1" bestFit="1" customWidth="1"/>
    <col min="1026" max="1026" width="10" style="1" bestFit="1" customWidth="1"/>
    <col min="1027" max="1027" width="9.1328125" style="1"/>
    <col min="1028" max="1028" width="12.1328125" style="1" bestFit="1" customWidth="1"/>
    <col min="1029" max="1029" width="9.59765625" style="1" customWidth="1"/>
    <col min="1030" max="1030" width="11.1328125" style="1" bestFit="1" customWidth="1"/>
    <col min="1031" max="1031" width="8.1328125" style="1" bestFit="1" customWidth="1"/>
    <col min="1032" max="1032" width="8" style="1" customWidth="1"/>
    <col min="1033" max="1033" width="11.1328125" style="1" bestFit="1" customWidth="1"/>
    <col min="1034" max="1034" width="9.265625" style="1" bestFit="1" customWidth="1"/>
    <col min="1035" max="1035" width="7.265625" style="1" customWidth="1"/>
    <col min="1036" max="1036" width="11.1328125" style="1" bestFit="1" customWidth="1"/>
    <col min="1037" max="1037" width="8.73046875" style="1" customWidth="1"/>
    <col min="1038" max="1038" width="9" style="1" customWidth="1"/>
    <col min="1039" max="1039" width="11.1328125" style="1" bestFit="1" customWidth="1"/>
    <col min="1040" max="1280" width="9.1328125" style="1"/>
    <col min="1281" max="1281" width="9.3984375" style="1" bestFit="1" customWidth="1"/>
    <col min="1282" max="1282" width="10" style="1" bestFit="1" customWidth="1"/>
    <col min="1283" max="1283" width="9.1328125" style="1"/>
    <col min="1284" max="1284" width="12.1328125" style="1" bestFit="1" customWidth="1"/>
    <col min="1285" max="1285" width="9.59765625" style="1" customWidth="1"/>
    <col min="1286" max="1286" width="11.1328125" style="1" bestFit="1" customWidth="1"/>
    <col min="1287" max="1287" width="8.1328125" style="1" bestFit="1" customWidth="1"/>
    <col min="1288" max="1288" width="8" style="1" customWidth="1"/>
    <col min="1289" max="1289" width="11.1328125" style="1" bestFit="1" customWidth="1"/>
    <col min="1290" max="1290" width="9.265625" style="1" bestFit="1" customWidth="1"/>
    <col min="1291" max="1291" width="7.265625" style="1" customWidth="1"/>
    <col min="1292" max="1292" width="11.1328125" style="1" bestFit="1" customWidth="1"/>
    <col min="1293" max="1293" width="8.73046875" style="1" customWidth="1"/>
    <col min="1294" max="1294" width="9" style="1" customWidth="1"/>
    <col min="1295" max="1295" width="11.1328125" style="1" bestFit="1" customWidth="1"/>
    <col min="1296" max="1536" width="9.1328125" style="1"/>
    <col min="1537" max="1537" width="9.3984375" style="1" bestFit="1" customWidth="1"/>
    <col min="1538" max="1538" width="10" style="1" bestFit="1" customWidth="1"/>
    <col min="1539" max="1539" width="9.1328125" style="1"/>
    <col min="1540" max="1540" width="12.1328125" style="1" bestFit="1" customWidth="1"/>
    <col min="1541" max="1541" width="9.59765625" style="1" customWidth="1"/>
    <col min="1542" max="1542" width="11.1328125" style="1" bestFit="1" customWidth="1"/>
    <col min="1543" max="1543" width="8.1328125" style="1" bestFit="1" customWidth="1"/>
    <col min="1544" max="1544" width="8" style="1" customWidth="1"/>
    <col min="1545" max="1545" width="11.1328125" style="1" bestFit="1" customWidth="1"/>
    <col min="1546" max="1546" width="9.265625" style="1" bestFit="1" customWidth="1"/>
    <col min="1547" max="1547" width="7.265625" style="1" customWidth="1"/>
    <col min="1548" max="1548" width="11.1328125" style="1" bestFit="1" customWidth="1"/>
    <col min="1549" max="1549" width="8.73046875" style="1" customWidth="1"/>
    <col min="1550" max="1550" width="9" style="1" customWidth="1"/>
    <col min="1551" max="1551" width="11.1328125" style="1" bestFit="1" customWidth="1"/>
    <col min="1552" max="1792" width="9.1328125" style="1"/>
    <col min="1793" max="1793" width="9.3984375" style="1" bestFit="1" customWidth="1"/>
    <col min="1794" max="1794" width="10" style="1" bestFit="1" customWidth="1"/>
    <col min="1795" max="1795" width="9.1328125" style="1"/>
    <col min="1796" max="1796" width="12.1328125" style="1" bestFit="1" customWidth="1"/>
    <col min="1797" max="1797" width="9.59765625" style="1" customWidth="1"/>
    <col min="1798" max="1798" width="11.1328125" style="1" bestFit="1" customWidth="1"/>
    <col min="1799" max="1799" width="8.1328125" style="1" bestFit="1" customWidth="1"/>
    <col min="1800" max="1800" width="8" style="1" customWidth="1"/>
    <col min="1801" max="1801" width="11.1328125" style="1" bestFit="1" customWidth="1"/>
    <col min="1802" max="1802" width="9.265625" style="1" bestFit="1" customWidth="1"/>
    <col min="1803" max="1803" width="7.265625" style="1" customWidth="1"/>
    <col min="1804" max="1804" width="11.1328125" style="1" bestFit="1" customWidth="1"/>
    <col min="1805" max="1805" width="8.73046875" style="1" customWidth="1"/>
    <col min="1806" max="1806" width="9" style="1" customWidth="1"/>
    <col min="1807" max="1807" width="11.1328125" style="1" bestFit="1" customWidth="1"/>
    <col min="1808" max="2048" width="9.1328125" style="1"/>
    <col min="2049" max="2049" width="9.3984375" style="1" bestFit="1" customWidth="1"/>
    <col min="2050" max="2050" width="10" style="1" bestFit="1" customWidth="1"/>
    <col min="2051" max="2051" width="9.1328125" style="1"/>
    <col min="2052" max="2052" width="12.1328125" style="1" bestFit="1" customWidth="1"/>
    <col min="2053" max="2053" width="9.59765625" style="1" customWidth="1"/>
    <col min="2054" max="2054" width="11.1328125" style="1" bestFit="1" customWidth="1"/>
    <col min="2055" max="2055" width="8.1328125" style="1" bestFit="1" customWidth="1"/>
    <col min="2056" max="2056" width="8" style="1" customWidth="1"/>
    <col min="2057" max="2057" width="11.1328125" style="1" bestFit="1" customWidth="1"/>
    <col min="2058" max="2058" width="9.265625" style="1" bestFit="1" customWidth="1"/>
    <col min="2059" max="2059" width="7.265625" style="1" customWidth="1"/>
    <col min="2060" max="2060" width="11.1328125" style="1" bestFit="1" customWidth="1"/>
    <col min="2061" max="2061" width="8.73046875" style="1" customWidth="1"/>
    <col min="2062" max="2062" width="9" style="1" customWidth="1"/>
    <col min="2063" max="2063" width="11.1328125" style="1" bestFit="1" customWidth="1"/>
    <col min="2064" max="2304" width="9.1328125" style="1"/>
    <col min="2305" max="2305" width="9.3984375" style="1" bestFit="1" customWidth="1"/>
    <col min="2306" max="2306" width="10" style="1" bestFit="1" customWidth="1"/>
    <col min="2307" max="2307" width="9.1328125" style="1"/>
    <col min="2308" max="2308" width="12.1328125" style="1" bestFit="1" customWidth="1"/>
    <col min="2309" max="2309" width="9.59765625" style="1" customWidth="1"/>
    <col min="2310" max="2310" width="11.1328125" style="1" bestFit="1" customWidth="1"/>
    <col min="2311" max="2311" width="8.1328125" style="1" bestFit="1" customWidth="1"/>
    <col min="2312" max="2312" width="8" style="1" customWidth="1"/>
    <col min="2313" max="2313" width="11.1328125" style="1" bestFit="1" customWidth="1"/>
    <col min="2314" max="2314" width="9.265625" style="1" bestFit="1" customWidth="1"/>
    <col min="2315" max="2315" width="7.265625" style="1" customWidth="1"/>
    <col min="2316" max="2316" width="11.1328125" style="1" bestFit="1" customWidth="1"/>
    <col min="2317" max="2317" width="8.73046875" style="1" customWidth="1"/>
    <col min="2318" max="2318" width="9" style="1" customWidth="1"/>
    <col min="2319" max="2319" width="11.1328125" style="1" bestFit="1" customWidth="1"/>
    <col min="2320" max="2560" width="9.1328125" style="1"/>
    <col min="2561" max="2561" width="9.3984375" style="1" bestFit="1" customWidth="1"/>
    <col min="2562" max="2562" width="10" style="1" bestFit="1" customWidth="1"/>
    <col min="2563" max="2563" width="9.1328125" style="1"/>
    <col min="2564" max="2564" width="12.1328125" style="1" bestFit="1" customWidth="1"/>
    <col min="2565" max="2565" width="9.59765625" style="1" customWidth="1"/>
    <col min="2566" max="2566" width="11.1328125" style="1" bestFit="1" customWidth="1"/>
    <col min="2567" max="2567" width="8.1328125" style="1" bestFit="1" customWidth="1"/>
    <col min="2568" max="2568" width="8" style="1" customWidth="1"/>
    <col min="2569" max="2569" width="11.1328125" style="1" bestFit="1" customWidth="1"/>
    <col min="2570" max="2570" width="9.265625" style="1" bestFit="1" customWidth="1"/>
    <col min="2571" max="2571" width="7.265625" style="1" customWidth="1"/>
    <col min="2572" max="2572" width="11.1328125" style="1" bestFit="1" customWidth="1"/>
    <col min="2573" max="2573" width="8.73046875" style="1" customWidth="1"/>
    <col min="2574" max="2574" width="9" style="1" customWidth="1"/>
    <col min="2575" max="2575" width="11.1328125" style="1" bestFit="1" customWidth="1"/>
    <col min="2576" max="2816" width="9.1328125" style="1"/>
    <col min="2817" max="2817" width="9.3984375" style="1" bestFit="1" customWidth="1"/>
    <col min="2818" max="2818" width="10" style="1" bestFit="1" customWidth="1"/>
    <col min="2819" max="2819" width="9.1328125" style="1"/>
    <col min="2820" max="2820" width="12.1328125" style="1" bestFit="1" customWidth="1"/>
    <col min="2821" max="2821" width="9.59765625" style="1" customWidth="1"/>
    <col min="2822" max="2822" width="11.1328125" style="1" bestFit="1" customWidth="1"/>
    <col min="2823" max="2823" width="8.1328125" style="1" bestFit="1" customWidth="1"/>
    <col min="2824" max="2824" width="8" style="1" customWidth="1"/>
    <col min="2825" max="2825" width="11.1328125" style="1" bestFit="1" customWidth="1"/>
    <col min="2826" max="2826" width="9.265625" style="1" bestFit="1" customWidth="1"/>
    <col min="2827" max="2827" width="7.265625" style="1" customWidth="1"/>
    <col min="2828" max="2828" width="11.1328125" style="1" bestFit="1" customWidth="1"/>
    <col min="2829" max="2829" width="8.73046875" style="1" customWidth="1"/>
    <col min="2830" max="2830" width="9" style="1" customWidth="1"/>
    <col min="2831" max="2831" width="11.1328125" style="1" bestFit="1" customWidth="1"/>
    <col min="2832" max="3072" width="9.1328125" style="1"/>
    <col min="3073" max="3073" width="9.3984375" style="1" bestFit="1" customWidth="1"/>
    <col min="3074" max="3074" width="10" style="1" bestFit="1" customWidth="1"/>
    <col min="3075" max="3075" width="9.1328125" style="1"/>
    <col min="3076" max="3076" width="12.1328125" style="1" bestFit="1" customWidth="1"/>
    <col min="3077" max="3077" width="9.59765625" style="1" customWidth="1"/>
    <col min="3078" max="3078" width="11.1328125" style="1" bestFit="1" customWidth="1"/>
    <col min="3079" max="3079" width="8.1328125" style="1" bestFit="1" customWidth="1"/>
    <col min="3080" max="3080" width="8" style="1" customWidth="1"/>
    <col min="3081" max="3081" width="11.1328125" style="1" bestFit="1" customWidth="1"/>
    <col min="3082" max="3082" width="9.265625" style="1" bestFit="1" customWidth="1"/>
    <col min="3083" max="3083" width="7.265625" style="1" customWidth="1"/>
    <col min="3084" max="3084" width="11.1328125" style="1" bestFit="1" customWidth="1"/>
    <col min="3085" max="3085" width="8.73046875" style="1" customWidth="1"/>
    <col min="3086" max="3086" width="9" style="1" customWidth="1"/>
    <col min="3087" max="3087" width="11.1328125" style="1" bestFit="1" customWidth="1"/>
    <col min="3088" max="3328" width="9.1328125" style="1"/>
    <col min="3329" max="3329" width="9.3984375" style="1" bestFit="1" customWidth="1"/>
    <col min="3330" max="3330" width="10" style="1" bestFit="1" customWidth="1"/>
    <col min="3331" max="3331" width="9.1328125" style="1"/>
    <col min="3332" max="3332" width="12.1328125" style="1" bestFit="1" customWidth="1"/>
    <col min="3333" max="3333" width="9.59765625" style="1" customWidth="1"/>
    <col min="3334" max="3334" width="11.1328125" style="1" bestFit="1" customWidth="1"/>
    <col min="3335" max="3335" width="8.1328125" style="1" bestFit="1" customWidth="1"/>
    <col min="3336" max="3336" width="8" style="1" customWidth="1"/>
    <col min="3337" max="3337" width="11.1328125" style="1" bestFit="1" customWidth="1"/>
    <col min="3338" max="3338" width="9.265625" style="1" bestFit="1" customWidth="1"/>
    <col min="3339" max="3339" width="7.265625" style="1" customWidth="1"/>
    <col min="3340" max="3340" width="11.1328125" style="1" bestFit="1" customWidth="1"/>
    <col min="3341" max="3341" width="8.73046875" style="1" customWidth="1"/>
    <col min="3342" max="3342" width="9" style="1" customWidth="1"/>
    <col min="3343" max="3343" width="11.1328125" style="1" bestFit="1" customWidth="1"/>
    <col min="3344" max="3584" width="9.1328125" style="1"/>
    <col min="3585" max="3585" width="9.3984375" style="1" bestFit="1" customWidth="1"/>
    <col min="3586" max="3586" width="10" style="1" bestFit="1" customWidth="1"/>
    <col min="3587" max="3587" width="9.1328125" style="1"/>
    <col min="3588" max="3588" width="12.1328125" style="1" bestFit="1" customWidth="1"/>
    <col min="3589" max="3589" width="9.59765625" style="1" customWidth="1"/>
    <col min="3590" max="3590" width="11.1328125" style="1" bestFit="1" customWidth="1"/>
    <col min="3591" max="3591" width="8.1328125" style="1" bestFit="1" customWidth="1"/>
    <col min="3592" max="3592" width="8" style="1" customWidth="1"/>
    <col min="3593" max="3593" width="11.1328125" style="1" bestFit="1" customWidth="1"/>
    <col min="3594" max="3594" width="9.265625" style="1" bestFit="1" customWidth="1"/>
    <col min="3595" max="3595" width="7.265625" style="1" customWidth="1"/>
    <col min="3596" max="3596" width="11.1328125" style="1" bestFit="1" customWidth="1"/>
    <col min="3597" max="3597" width="8.73046875" style="1" customWidth="1"/>
    <col min="3598" max="3598" width="9" style="1" customWidth="1"/>
    <col min="3599" max="3599" width="11.1328125" style="1" bestFit="1" customWidth="1"/>
    <col min="3600" max="3840" width="9.1328125" style="1"/>
    <col min="3841" max="3841" width="9.3984375" style="1" bestFit="1" customWidth="1"/>
    <col min="3842" max="3842" width="10" style="1" bestFit="1" customWidth="1"/>
    <col min="3843" max="3843" width="9.1328125" style="1"/>
    <col min="3844" max="3844" width="12.1328125" style="1" bestFit="1" customWidth="1"/>
    <col min="3845" max="3845" width="9.59765625" style="1" customWidth="1"/>
    <col min="3846" max="3846" width="11.1328125" style="1" bestFit="1" customWidth="1"/>
    <col min="3847" max="3847" width="8.1328125" style="1" bestFit="1" customWidth="1"/>
    <col min="3848" max="3848" width="8" style="1" customWidth="1"/>
    <col min="3849" max="3849" width="11.1328125" style="1" bestFit="1" customWidth="1"/>
    <col min="3850" max="3850" width="9.265625" style="1" bestFit="1" customWidth="1"/>
    <col min="3851" max="3851" width="7.265625" style="1" customWidth="1"/>
    <col min="3852" max="3852" width="11.1328125" style="1" bestFit="1" customWidth="1"/>
    <col min="3853" max="3853" width="8.73046875" style="1" customWidth="1"/>
    <col min="3854" max="3854" width="9" style="1" customWidth="1"/>
    <col min="3855" max="3855" width="11.1328125" style="1" bestFit="1" customWidth="1"/>
    <col min="3856" max="4096" width="9.1328125" style="1"/>
    <col min="4097" max="4097" width="9.3984375" style="1" bestFit="1" customWidth="1"/>
    <col min="4098" max="4098" width="10" style="1" bestFit="1" customWidth="1"/>
    <col min="4099" max="4099" width="9.1328125" style="1"/>
    <col min="4100" max="4100" width="12.1328125" style="1" bestFit="1" customWidth="1"/>
    <col min="4101" max="4101" width="9.59765625" style="1" customWidth="1"/>
    <col min="4102" max="4102" width="11.1328125" style="1" bestFit="1" customWidth="1"/>
    <col min="4103" max="4103" width="8.1328125" style="1" bestFit="1" customWidth="1"/>
    <col min="4104" max="4104" width="8" style="1" customWidth="1"/>
    <col min="4105" max="4105" width="11.1328125" style="1" bestFit="1" customWidth="1"/>
    <col min="4106" max="4106" width="9.265625" style="1" bestFit="1" customWidth="1"/>
    <col min="4107" max="4107" width="7.265625" style="1" customWidth="1"/>
    <col min="4108" max="4108" width="11.1328125" style="1" bestFit="1" customWidth="1"/>
    <col min="4109" max="4109" width="8.73046875" style="1" customWidth="1"/>
    <col min="4110" max="4110" width="9" style="1" customWidth="1"/>
    <col min="4111" max="4111" width="11.1328125" style="1" bestFit="1" customWidth="1"/>
    <col min="4112" max="4352" width="9.1328125" style="1"/>
    <col min="4353" max="4353" width="9.3984375" style="1" bestFit="1" customWidth="1"/>
    <col min="4354" max="4354" width="10" style="1" bestFit="1" customWidth="1"/>
    <col min="4355" max="4355" width="9.1328125" style="1"/>
    <col min="4356" max="4356" width="12.1328125" style="1" bestFit="1" customWidth="1"/>
    <col min="4357" max="4357" width="9.59765625" style="1" customWidth="1"/>
    <col min="4358" max="4358" width="11.1328125" style="1" bestFit="1" customWidth="1"/>
    <col min="4359" max="4359" width="8.1328125" style="1" bestFit="1" customWidth="1"/>
    <col min="4360" max="4360" width="8" style="1" customWidth="1"/>
    <col min="4361" max="4361" width="11.1328125" style="1" bestFit="1" customWidth="1"/>
    <col min="4362" max="4362" width="9.265625" style="1" bestFit="1" customWidth="1"/>
    <col min="4363" max="4363" width="7.265625" style="1" customWidth="1"/>
    <col min="4364" max="4364" width="11.1328125" style="1" bestFit="1" customWidth="1"/>
    <col min="4365" max="4365" width="8.73046875" style="1" customWidth="1"/>
    <col min="4366" max="4366" width="9" style="1" customWidth="1"/>
    <col min="4367" max="4367" width="11.1328125" style="1" bestFit="1" customWidth="1"/>
    <col min="4368" max="4608" width="9.1328125" style="1"/>
    <col min="4609" max="4609" width="9.3984375" style="1" bestFit="1" customWidth="1"/>
    <col min="4610" max="4610" width="10" style="1" bestFit="1" customWidth="1"/>
    <col min="4611" max="4611" width="9.1328125" style="1"/>
    <col min="4612" max="4612" width="12.1328125" style="1" bestFit="1" customWidth="1"/>
    <col min="4613" max="4613" width="9.59765625" style="1" customWidth="1"/>
    <col min="4614" max="4614" width="11.1328125" style="1" bestFit="1" customWidth="1"/>
    <col min="4615" max="4615" width="8.1328125" style="1" bestFit="1" customWidth="1"/>
    <col min="4616" max="4616" width="8" style="1" customWidth="1"/>
    <col min="4617" max="4617" width="11.1328125" style="1" bestFit="1" customWidth="1"/>
    <col min="4618" max="4618" width="9.265625" style="1" bestFit="1" customWidth="1"/>
    <col min="4619" max="4619" width="7.265625" style="1" customWidth="1"/>
    <col min="4620" max="4620" width="11.1328125" style="1" bestFit="1" customWidth="1"/>
    <col min="4621" max="4621" width="8.73046875" style="1" customWidth="1"/>
    <col min="4622" max="4622" width="9" style="1" customWidth="1"/>
    <col min="4623" max="4623" width="11.1328125" style="1" bestFit="1" customWidth="1"/>
    <col min="4624" max="4864" width="9.1328125" style="1"/>
    <col min="4865" max="4865" width="9.3984375" style="1" bestFit="1" customWidth="1"/>
    <col min="4866" max="4866" width="10" style="1" bestFit="1" customWidth="1"/>
    <col min="4867" max="4867" width="9.1328125" style="1"/>
    <col min="4868" max="4868" width="12.1328125" style="1" bestFit="1" customWidth="1"/>
    <col min="4869" max="4869" width="9.59765625" style="1" customWidth="1"/>
    <col min="4870" max="4870" width="11.1328125" style="1" bestFit="1" customWidth="1"/>
    <col min="4871" max="4871" width="8.1328125" style="1" bestFit="1" customWidth="1"/>
    <col min="4872" max="4872" width="8" style="1" customWidth="1"/>
    <col min="4873" max="4873" width="11.1328125" style="1" bestFit="1" customWidth="1"/>
    <col min="4874" max="4874" width="9.265625" style="1" bestFit="1" customWidth="1"/>
    <col min="4875" max="4875" width="7.265625" style="1" customWidth="1"/>
    <col min="4876" max="4876" width="11.1328125" style="1" bestFit="1" customWidth="1"/>
    <col min="4877" max="4877" width="8.73046875" style="1" customWidth="1"/>
    <col min="4878" max="4878" width="9" style="1" customWidth="1"/>
    <col min="4879" max="4879" width="11.1328125" style="1" bestFit="1" customWidth="1"/>
    <col min="4880" max="5120" width="9.1328125" style="1"/>
    <col min="5121" max="5121" width="9.3984375" style="1" bestFit="1" customWidth="1"/>
    <col min="5122" max="5122" width="10" style="1" bestFit="1" customWidth="1"/>
    <col min="5123" max="5123" width="9.1328125" style="1"/>
    <col min="5124" max="5124" width="12.1328125" style="1" bestFit="1" customWidth="1"/>
    <col min="5125" max="5125" width="9.59765625" style="1" customWidth="1"/>
    <col min="5126" max="5126" width="11.1328125" style="1" bestFit="1" customWidth="1"/>
    <col min="5127" max="5127" width="8.1328125" style="1" bestFit="1" customWidth="1"/>
    <col min="5128" max="5128" width="8" style="1" customWidth="1"/>
    <col min="5129" max="5129" width="11.1328125" style="1" bestFit="1" customWidth="1"/>
    <col min="5130" max="5130" width="9.265625" style="1" bestFit="1" customWidth="1"/>
    <col min="5131" max="5131" width="7.265625" style="1" customWidth="1"/>
    <col min="5132" max="5132" width="11.1328125" style="1" bestFit="1" customWidth="1"/>
    <col min="5133" max="5133" width="8.73046875" style="1" customWidth="1"/>
    <col min="5134" max="5134" width="9" style="1" customWidth="1"/>
    <col min="5135" max="5135" width="11.1328125" style="1" bestFit="1" customWidth="1"/>
    <col min="5136" max="5376" width="9.1328125" style="1"/>
    <col min="5377" max="5377" width="9.3984375" style="1" bestFit="1" customWidth="1"/>
    <col min="5378" max="5378" width="10" style="1" bestFit="1" customWidth="1"/>
    <col min="5379" max="5379" width="9.1328125" style="1"/>
    <col min="5380" max="5380" width="12.1328125" style="1" bestFit="1" customWidth="1"/>
    <col min="5381" max="5381" width="9.59765625" style="1" customWidth="1"/>
    <col min="5382" max="5382" width="11.1328125" style="1" bestFit="1" customWidth="1"/>
    <col min="5383" max="5383" width="8.1328125" style="1" bestFit="1" customWidth="1"/>
    <col min="5384" max="5384" width="8" style="1" customWidth="1"/>
    <col min="5385" max="5385" width="11.1328125" style="1" bestFit="1" customWidth="1"/>
    <col min="5386" max="5386" width="9.265625" style="1" bestFit="1" customWidth="1"/>
    <col min="5387" max="5387" width="7.265625" style="1" customWidth="1"/>
    <col min="5388" max="5388" width="11.1328125" style="1" bestFit="1" customWidth="1"/>
    <col min="5389" max="5389" width="8.73046875" style="1" customWidth="1"/>
    <col min="5390" max="5390" width="9" style="1" customWidth="1"/>
    <col min="5391" max="5391" width="11.1328125" style="1" bestFit="1" customWidth="1"/>
    <col min="5392" max="5632" width="9.1328125" style="1"/>
    <col min="5633" max="5633" width="9.3984375" style="1" bestFit="1" customWidth="1"/>
    <col min="5634" max="5634" width="10" style="1" bestFit="1" customWidth="1"/>
    <col min="5635" max="5635" width="9.1328125" style="1"/>
    <col min="5636" max="5636" width="12.1328125" style="1" bestFit="1" customWidth="1"/>
    <col min="5637" max="5637" width="9.59765625" style="1" customWidth="1"/>
    <col min="5638" max="5638" width="11.1328125" style="1" bestFit="1" customWidth="1"/>
    <col min="5639" max="5639" width="8.1328125" style="1" bestFit="1" customWidth="1"/>
    <col min="5640" max="5640" width="8" style="1" customWidth="1"/>
    <col min="5641" max="5641" width="11.1328125" style="1" bestFit="1" customWidth="1"/>
    <col min="5642" max="5642" width="9.265625" style="1" bestFit="1" customWidth="1"/>
    <col min="5643" max="5643" width="7.265625" style="1" customWidth="1"/>
    <col min="5644" max="5644" width="11.1328125" style="1" bestFit="1" customWidth="1"/>
    <col min="5645" max="5645" width="8.73046875" style="1" customWidth="1"/>
    <col min="5646" max="5646" width="9" style="1" customWidth="1"/>
    <col min="5647" max="5647" width="11.1328125" style="1" bestFit="1" customWidth="1"/>
    <col min="5648" max="5888" width="9.1328125" style="1"/>
    <col min="5889" max="5889" width="9.3984375" style="1" bestFit="1" customWidth="1"/>
    <col min="5890" max="5890" width="10" style="1" bestFit="1" customWidth="1"/>
    <col min="5891" max="5891" width="9.1328125" style="1"/>
    <col min="5892" max="5892" width="12.1328125" style="1" bestFit="1" customWidth="1"/>
    <col min="5893" max="5893" width="9.59765625" style="1" customWidth="1"/>
    <col min="5894" max="5894" width="11.1328125" style="1" bestFit="1" customWidth="1"/>
    <col min="5895" max="5895" width="8.1328125" style="1" bestFit="1" customWidth="1"/>
    <col min="5896" max="5896" width="8" style="1" customWidth="1"/>
    <col min="5897" max="5897" width="11.1328125" style="1" bestFit="1" customWidth="1"/>
    <col min="5898" max="5898" width="9.265625" style="1" bestFit="1" customWidth="1"/>
    <col min="5899" max="5899" width="7.265625" style="1" customWidth="1"/>
    <col min="5900" max="5900" width="11.1328125" style="1" bestFit="1" customWidth="1"/>
    <col min="5901" max="5901" width="8.73046875" style="1" customWidth="1"/>
    <col min="5902" max="5902" width="9" style="1" customWidth="1"/>
    <col min="5903" max="5903" width="11.1328125" style="1" bestFit="1" customWidth="1"/>
    <col min="5904" max="6144" width="9.1328125" style="1"/>
    <col min="6145" max="6145" width="9.3984375" style="1" bestFit="1" customWidth="1"/>
    <col min="6146" max="6146" width="10" style="1" bestFit="1" customWidth="1"/>
    <col min="6147" max="6147" width="9.1328125" style="1"/>
    <col min="6148" max="6148" width="12.1328125" style="1" bestFit="1" customWidth="1"/>
    <col min="6149" max="6149" width="9.59765625" style="1" customWidth="1"/>
    <col min="6150" max="6150" width="11.1328125" style="1" bestFit="1" customWidth="1"/>
    <col min="6151" max="6151" width="8.1328125" style="1" bestFit="1" customWidth="1"/>
    <col min="6152" max="6152" width="8" style="1" customWidth="1"/>
    <col min="6153" max="6153" width="11.1328125" style="1" bestFit="1" customWidth="1"/>
    <col min="6154" max="6154" width="9.265625" style="1" bestFit="1" customWidth="1"/>
    <col min="6155" max="6155" width="7.265625" style="1" customWidth="1"/>
    <col min="6156" max="6156" width="11.1328125" style="1" bestFit="1" customWidth="1"/>
    <col min="6157" max="6157" width="8.73046875" style="1" customWidth="1"/>
    <col min="6158" max="6158" width="9" style="1" customWidth="1"/>
    <col min="6159" max="6159" width="11.1328125" style="1" bestFit="1" customWidth="1"/>
    <col min="6160" max="6400" width="9.1328125" style="1"/>
    <col min="6401" max="6401" width="9.3984375" style="1" bestFit="1" customWidth="1"/>
    <col min="6402" max="6402" width="10" style="1" bestFit="1" customWidth="1"/>
    <col min="6403" max="6403" width="9.1328125" style="1"/>
    <col min="6404" max="6404" width="12.1328125" style="1" bestFit="1" customWidth="1"/>
    <col min="6405" max="6405" width="9.59765625" style="1" customWidth="1"/>
    <col min="6406" max="6406" width="11.1328125" style="1" bestFit="1" customWidth="1"/>
    <col min="6407" max="6407" width="8.1328125" style="1" bestFit="1" customWidth="1"/>
    <col min="6408" max="6408" width="8" style="1" customWidth="1"/>
    <col min="6409" max="6409" width="11.1328125" style="1" bestFit="1" customWidth="1"/>
    <col min="6410" max="6410" width="9.265625" style="1" bestFit="1" customWidth="1"/>
    <col min="6411" max="6411" width="7.265625" style="1" customWidth="1"/>
    <col min="6412" max="6412" width="11.1328125" style="1" bestFit="1" customWidth="1"/>
    <col min="6413" max="6413" width="8.73046875" style="1" customWidth="1"/>
    <col min="6414" max="6414" width="9" style="1" customWidth="1"/>
    <col min="6415" max="6415" width="11.1328125" style="1" bestFit="1" customWidth="1"/>
    <col min="6416" max="6656" width="9.1328125" style="1"/>
    <col min="6657" max="6657" width="9.3984375" style="1" bestFit="1" customWidth="1"/>
    <col min="6658" max="6658" width="10" style="1" bestFit="1" customWidth="1"/>
    <col min="6659" max="6659" width="9.1328125" style="1"/>
    <col min="6660" max="6660" width="12.1328125" style="1" bestFit="1" customWidth="1"/>
    <col min="6661" max="6661" width="9.59765625" style="1" customWidth="1"/>
    <col min="6662" max="6662" width="11.1328125" style="1" bestFit="1" customWidth="1"/>
    <col min="6663" max="6663" width="8.1328125" style="1" bestFit="1" customWidth="1"/>
    <col min="6664" max="6664" width="8" style="1" customWidth="1"/>
    <col min="6665" max="6665" width="11.1328125" style="1" bestFit="1" customWidth="1"/>
    <col min="6666" max="6666" width="9.265625" style="1" bestFit="1" customWidth="1"/>
    <col min="6667" max="6667" width="7.265625" style="1" customWidth="1"/>
    <col min="6668" max="6668" width="11.1328125" style="1" bestFit="1" customWidth="1"/>
    <col min="6669" max="6669" width="8.73046875" style="1" customWidth="1"/>
    <col min="6670" max="6670" width="9" style="1" customWidth="1"/>
    <col min="6671" max="6671" width="11.1328125" style="1" bestFit="1" customWidth="1"/>
    <col min="6672" max="6912" width="9.1328125" style="1"/>
    <col min="6913" max="6913" width="9.3984375" style="1" bestFit="1" customWidth="1"/>
    <col min="6914" max="6914" width="10" style="1" bestFit="1" customWidth="1"/>
    <col min="6915" max="6915" width="9.1328125" style="1"/>
    <col min="6916" max="6916" width="12.1328125" style="1" bestFit="1" customWidth="1"/>
    <col min="6917" max="6917" width="9.59765625" style="1" customWidth="1"/>
    <col min="6918" max="6918" width="11.1328125" style="1" bestFit="1" customWidth="1"/>
    <col min="6919" max="6919" width="8.1328125" style="1" bestFit="1" customWidth="1"/>
    <col min="6920" max="6920" width="8" style="1" customWidth="1"/>
    <col min="6921" max="6921" width="11.1328125" style="1" bestFit="1" customWidth="1"/>
    <col min="6922" max="6922" width="9.265625" style="1" bestFit="1" customWidth="1"/>
    <col min="6923" max="6923" width="7.265625" style="1" customWidth="1"/>
    <col min="6924" max="6924" width="11.1328125" style="1" bestFit="1" customWidth="1"/>
    <col min="6925" max="6925" width="8.73046875" style="1" customWidth="1"/>
    <col min="6926" max="6926" width="9" style="1" customWidth="1"/>
    <col min="6927" max="6927" width="11.1328125" style="1" bestFit="1" customWidth="1"/>
    <col min="6928" max="7168" width="9.1328125" style="1"/>
    <col min="7169" max="7169" width="9.3984375" style="1" bestFit="1" customWidth="1"/>
    <col min="7170" max="7170" width="10" style="1" bestFit="1" customWidth="1"/>
    <col min="7171" max="7171" width="9.1328125" style="1"/>
    <col min="7172" max="7172" width="12.1328125" style="1" bestFit="1" customWidth="1"/>
    <col min="7173" max="7173" width="9.59765625" style="1" customWidth="1"/>
    <col min="7174" max="7174" width="11.1328125" style="1" bestFit="1" customWidth="1"/>
    <col min="7175" max="7175" width="8.1328125" style="1" bestFit="1" customWidth="1"/>
    <col min="7176" max="7176" width="8" style="1" customWidth="1"/>
    <col min="7177" max="7177" width="11.1328125" style="1" bestFit="1" customWidth="1"/>
    <col min="7178" max="7178" width="9.265625" style="1" bestFit="1" customWidth="1"/>
    <col min="7179" max="7179" width="7.265625" style="1" customWidth="1"/>
    <col min="7180" max="7180" width="11.1328125" style="1" bestFit="1" customWidth="1"/>
    <col min="7181" max="7181" width="8.73046875" style="1" customWidth="1"/>
    <col min="7182" max="7182" width="9" style="1" customWidth="1"/>
    <col min="7183" max="7183" width="11.1328125" style="1" bestFit="1" customWidth="1"/>
    <col min="7184" max="7424" width="9.1328125" style="1"/>
    <col min="7425" max="7425" width="9.3984375" style="1" bestFit="1" customWidth="1"/>
    <col min="7426" max="7426" width="10" style="1" bestFit="1" customWidth="1"/>
    <col min="7427" max="7427" width="9.1328125" style="1"/>
    <col min="7428" max="7428" width="12.1328125" style="1" bestFit="1" customWidth="1"/>
    <col min="7429" max="7429" width="9.59765625" style="1" customWidth="1"/>
    <col min="7430" max="7430" width="11.1328125" style="1" bestFit="1" customWidth="1"/>
    <col min="7431" max="7431" width="8.1328125" style="1" bestFit="1" customWidth="1"/>
    <col min="7432" max="7432" width="8" style="1" customWidth="1"/>
    <col min="7433" max="7433" width="11.1328125" style="1" bestFit="1" customWidth="1"/>
    <col min="7434" max="7434" width="9.265625" style="1" bestFit="1" customWidth="1"/>
    <col min="7435" max="7435" width="7.265625" style="1" customWidth="1"/>
    <col min="7436" max="7436" width="11.1328125" style="1" bestFit="1" customWidth="1"/>
    <col min="7437" max="7437" width="8.73046875" style="1" customWidth="1"/>
    <col min="7438" max="7438" width="9" style="1" customWidth="1"/>
    <col min="7439" max="7439" width="11.1328125" style="1" bestFit="1" customWidth="1"/>
    <col min="7440" max="7680" width="9.1328125" style="1"/>
    <col min="7681" max="7681" width="9.3984375" style="1" bestFit="1" customWidth="1"/>
    <col min="7682" max="7682" width="10" style="1" bestFit="1" customWidth="1"/>
    <col min="7683" max="7683" width="9.1328125" style="1"/>
    <col min="7684" max="7684" width="12.1328125" style="1" bestFit="1" customWidth="1"/>
    <col min="7685" max="7685" width="9.59765625" style="1" customWidth="1"/>
    <col min="7686" max="7686" width="11.1328125" style="1" bestFit="1" customWidth="1"/>
    <col min="7687" max="7687" width="8.1328125" style="1" bestFit="1" customWidth="1"/>
    <col min="7688" max="7688" width="8" style="1" customWidth="1"/>
    <col min="7689" max="7689" width="11.1328125" style="1" bestFit="1" customWidth="1"/>
    <col min="7690" max="7690" width="9.265625" style="1" bestFit="1" customWidth="1"/>
    <col min="7691" max="7691" width="7.265625" style="1" customWidth="1"/>
    <col min="7692" max="7692" width="11.1328125" style="1" bestFit="1" customWidth="1"/>
    <col min="7693" max="7693" width="8.73046875" style="1" customWidth="1"/>
    <col min="7694" max="7694" width="9" style="1" customWidth="1"/>
    <col min="7695" max="7695" width="11.1328125" style="1" bestFit="1" customWidth="1"/>
    <col min="7696" max="7936" width="9.1328125" style="1"/>
    <col min="7937" max="7937" width="9.3984375" style="1" bestFit="1" customWidth="1"/>
    <col min="7938" max="7938" width="10" style="1" bestFit="1" customWidth="1"/>
    <col min="7939" max="7939" width="9.1328125" style="1"/>
    <col min="7940" max="7940" width="12.1328125" style="1" bestFit="1" customWidth="1"/>
    <col min="7941" max="7941" width="9.59765625" style="1" customWidth="1"/>
    <col min="7942" max="7942" width="11.1328125" style="1" bestFit="1" customWidth="1"/>
    <col min="7943" max="7943" width="8.1328125" style="1" bestFit="1" customWidth="1"/>
    <col min="7944" max="7944" width="8" style="1" customWidth="1"/>
    <col min="7945" max="7945" width="11.1328125" style="1" bestFit="1" customWidth="1"/>
    <col min="7946" max="7946" width="9.265625" style="1" bestFit="1" customWidth="1"/>
    <col min="7947" max="7947" width="7.265625" style="1" customWidth="1"/>
    <col min="7948" max="7948" width="11.1328125" style="1" bestFit="1" customWidth="1"/>
    <col min="7949" max="7949" width="8.73046875" style="1" customWidth="1"/>
    <col min="7950" max="7950" width="9" style="1" customWidth="1"/>
    <col min="7951" max="7951" width="11.1328125" style="1" bestFit="1" customWidth="1"/>
    <col min="7952" max="8192" width="9.1328125" style="1"/>
    <col min="8193" max="8193" width="9.3984375" style="1" bestFit="1" customWidth="1"/>
    <col min="8194" max="8194" width="10" style="1" bestFit="1" customWidth="1"/>
    <col min="8195" max="8195" width="9.1328125" style="1"/>
    <col min="8196" max="8196" width="12.1328125" style="1" bestFit="1" customWidth="1"/>
    <col min="8197" max="8197" width="9.59765625" style="1" customWidth="1"/>
    <col min="8198" max="8198" width="11.1328125" style="1" bestFit="1" customWidth="1"/>
    <col min="8199" max="8199" width="8.1328125" style="1" bestFit="1" customWidth="1"/>
    <col min="8200" max="8200" width="8" style="1" customWidth="1"/>
    <col min="8201" max="8201" width="11.1328125" style="1" bestFit="1" customWidth="1"/>
    <col min="8202" max="8202" width="9.265625" style="1" bestFit="1" customWidth="1"/>
    <col min="8203" max="8203" width="7.265625" style="1" customWidth="1"/>
    <col min="8204" max="8204" width="11.1328125" style="1" bestFit="1" customWidth="1"/>
    <col min="8205" max="8205" width="8.73046875" style="1" customWidth="1"/>
    <col min="8206" max="8206" width="9" style="1" customWidth="1"/>
    <col min="8207" max="8207" width="11.1328125" style="1" bestFit="1" customWidth="1"/>
    <col min="8208" max="8448" width="9.1328125" style="1"/>
    <col min="8449" max="8449" width="9.3984375" style="1" bestFit="1" customWidth="1"/>
    <col min="8450" max="8450" width="10" style="1" bestFit="1" customWidth="1"/>
    <col min="8451" max="8451" width="9.1328125" style="1"/>
    <col min="8452" max="8452" width="12.1328125" style="1" bestFit="1" customWidth="1"/>
    <col min="8453" max="8453" width="9.59765625" style="1" customWidth="1"/>
    <col min="8454" max="8454" width="11.1328125" style="1" bestFit="1" customWidth="1"/>
    <col min="8455" max="8455" width="8.1328125" style="1" bestFit="1" customWidth="1"/>
    <col min="8456" max="8456" width="8" style="1" customWidth="1"/>
    <col min="8457" max="8457" width="11.1328125" style="1" bestFit="1" customWidth="1"/>
    <col min="8458" max="8458" width="9.265625" style="1" bestFit="1" customWidth="1"/>
    <col min="8459" max="8459" width="7.265625" style="1" customWidth="1"/>
    <col min="8460" max="8460" width="11.1328125" style="1" bestFit="1" customWidth="1"/>
    <col min="8461" max="8461" width="8.73046875" style="1" customWidth="1"/>
    <col min="8462" max="8462" width="9" style="1" customWidth="1"/>
    <col min="8463" max="8463" width="11.1328125" style="1" bestFit="1" customWidth="1"/>
    <col min="8464" max="8704" width="9.1328125" style="1"/>
    <col min="8705" max="8705" width="9.3984375" style="1" bestFit="1" customWidth="1"/>
    <col min="8706" max="8706" width="10" style="1" bestFit="1" customWidth="1"/>
    <col min="8707" max="8707" width="9.1328125" style="1"/>
    <col min="8708" max="8708" width="12.1328125" style="1" bestFit="1" customWidth="1"/>
    <col min="8709" max="8709" width="9.59765625" style="1" customWidth="1"/>
    <col min="8710" max="8710" width="11.1328125" style="1" bestFit="1" customWidth="1"/>
    <col min="8711" max="8711" width="8.1328125" style="1" bestFit="1" customWidth="1"/>
    <col min="8712" max="8712" width="8" style="1" customWidth="1"/>
    <col min="8713" max="8713" width="11.1328125" style="1" bestFit="1" customWidth="1"/>
    <col min="8714" max="8714" width="9.265625" style="1" bestFit="1" customWidth="1"/>
    <col min="8715" max="8715" width="7.265625" style="1" customWidth="1"/>
    <col min="8716" max="8716" width="11.1328125" style="1" bestFit="1" customWidth="1"/>
    <col min="8717" max="8717" width="8.73046875" style="1" customWidth="1"/>
    <col min="8718" max="8718" width="9" style="1" customWidth="1"/>
    <col min="8719" max="8719" width="11.1328125" style="1" bestFit="1" customWidth="1"/>
    <col min="8720" max="8960" width="9.1328125" style="1"/>
    <col min="8961" max="8961" width="9.3984375" style="1" bestFit="1" customWidth="1"/>
    <col min="8962" max="8962" width="10" style="1" bestFit="1" customWidth="1"/>
    <col min="8963" max="8963" width="9.1328125" style="1"/>
    <col min="8964" max="8964" width="12.1328125" style="1" bestFit="1" customWidth="1"/>
    <col min="8965" max="8965" width="9.59765625" style="1" customWidth="1"/>
    <col min="8966" max="8966" width="11.1328125" style="1" bestFit="1" customWidth="1"/>
    <col min="8967" max="8967" width="8.1328125" style="1" bestFit="1" customWidth="1"/>
    <col min="8968" max="8968" width="8" style="1" customWidth="1"/>
    <col min="8969" max="8969" width="11.1328125" style="1" bestFit="1" customWidth="1"/>
    <col min="8970" max="8970" width="9.265625" style="1" bestFit="1" customWidth="1"/>
    <col min="8971" max="8971" width="7.265625" style="1" customWidth="1"/>
    <col min="8972" max="8972" width="11.1328125" style="1" bestFit="1" customWidth="1"/>
    <col min="8973" max="8973" width="8.73046875" style="1" customWidth="1"/>
    <col min="8974" max="8974" width="9" style="1" customWidth="1"/>
    <col min="8975" max="8975" width="11.1328125" style="1" bestFit="1" customWidth="1"/>
    <col min="8976" max="9216" width="9.1328125" style="1"/>
    <col min="9217" max="9217" width="9.3984375" style="1" bestFit="1" customWidth="1"/>
    <col min="9218" max="9218" width="10" style="1" bestFit="1" customWidth="1"/>
    <col min="9219" max="9219" width="9.1328125" style="1"/>
    <col min="9220" max="9220" width="12.1328125" style="1" bestFit="1" customWidth="1"/>
    <col min="9221" max="9221" width="9.59765625" style="1" customWidth="1"/>
    <col min="9222" max="9222" width="11.1328125" style="1" bestFit="1" customWidth="1"/>
    <col min="9223" max="9223" width="8.1328125" style="1" bestFit="1" customWidth="1"/>
    <col min="9224" max="9224" width="8" style="1" customWidth="1"/>
    <col min="9225" max="9225" width="11.1328125" style="1" bestFit="1" customWidth="1"/>
    <col min="9226" max="9226" width="9.265625" style="1" bestFit="1" customWidth="1"/>
    <col min="9227" max="9227" width="7.265625" style="1" customWidth="1"/>
    <col min="9228" max="9228" width="11.1328125" style="1" bestFit="1" customWidth="1"/>
    <col min="9229" max="9229" width="8.73046875" style="1" customWidth="1"/>
    <col min="9230" max="9230" width="9" style="1" customWidth="1"/>
    <col min="9231" max="9231" width="11.1328125" style="1" bestFit="1" customWidth="1"/>
    <col min="9232" max="9472" width="9.1328125" style="1"/>
    <col min="9473" max="9473" width="9.3984375" style="1" bestFit="1" customWidth="1"/>
    <col min="9474" max="9474" width="10" style="1" bestFit="1" customWidth="1"/>
    <col min="9475" max="9475" width="9.1328125" style="1"/>
    <col min="9476" max="9476" width="12.1328125" style="1" bestFit="1" customWidth="1"/>
    <col min="9477" max="9477" width="9.59765625" style="1" customWidth="1"/>
    <col min="9478" max="9478" width="11.1328125" style="1" bestFit="1" customWidth="1"/>
    <col min="9479" max="9479" width="8.1328125" style="1" bestFit="1" customWidth="1"/>
    <col min="9480" max="9480" width="8" style="1" customWidth="1"/>
    <col min="9481" max="9481" width="11.1328125" style="1" bestFit="1" customWidth="1"/>
    <col min="9482" max="9482" width="9.265625" style="1" bestFit="1" customWidth="1"/>
    <col min="9483" max="9483" width="7.265625" style="1" customWidth="1"/>
    <col min="9484" max="9484" width="11.1328125" style="1" bestFit="1" customWidth="1"/>
    <col min="9485" max="9485" width="8.73046875" style="1" customWidth="1"/>
    <col min="9486" max="9486" width="9" style="1" customWidth="1"/>
    <col min="9487" max="9487" width="11.1328125" style="1" bestFit="1" customWidth="1"/>
    <col min="9488" max="9728" width="9.1328125" style="1"/>
    <col min="9729" max="9729" width="9.3984375" style="1" bestFit="1" customWidth="1"/>
    <col min="9730" max="9730" width="10" style="1" bestFit="1" customWidth="1"/>
    <col min="9731" max="9731" width="9.1328125" style="1"/>
    <col min="9732" max="9732" width="12.1328125" style="1" bestFit="1" customWidth="1"/>
    <col min="9733" max="9733" width="9.59765625" style="1" customWidth="1"/>
    <col min="9734" max="9734" width="11.1328125" style="1" bestFit="1" customWidth="1"/>
    <col min="9735" max="9735" width="8.1328125" style="1" bestFit="1" customWidth="1"/>
    <col min="9736" max="9736" width="8" style="1" customWidth="1"/>
    <col min="9737" max="9737" width="11.1328125" style="1" bestFit="1" customWidth="1"/>
    <col min="9738" max="9738" width="9.265625" style="1" bestFit="1" customWidth="1"/>
    <col min="9739" max="9739" width="7.265625" style="1" customWidth="1"/>
    <col min="9740" max="9740" width="11.1328125" style="1" bestFit="1" customWidth="1"/>
    <col min="9741" max="9741" width="8.73046875" style="1" customWidth="1"/>
    <col min="9742" max="9742" width="9" style="1" customWidth="1"/>
    <col min="9743" max="9743" width="11.1328125" style="1" bestFit="1" customWidth="1"/>
    <col min="9744" max="9984" width="9.1328125" style="1"/>
    <col min="9985" max="9985" width="9.3984375" style="1" bestFit="1" customWidth="1"/>
    <col min="9986" max="9986" width="10" style="1" bestFit="1" customWidth="1"/>
    <col min="9987" max="9987" width="9.1328125" style="1"/>
    <col min="9988" max="9988" width="12.1328125" style="1" bestFit="1" customWidth="1"/>
    <col min="9989" max="9989" width="9.59765625" style="1" customWidth="1"/>
    <col min="9990" max="9990" width="11.1328125" style="1" bestFit="1" customWidth="1"/>
    <col min="9991" max="9991" width="8.1328125" style="1" bestFit="1" customWidth="1"/>
    <col min="9992" max="9992" width="8" style="1" customWidth="1"/>
    <col min="9993" max="9993" width="11.1328125" style="1" bestFit="1" customWidth="1"/>
    <col min="9994" max="9994" width="9.265625" style="1" bestFit="1" customWidth="1"/>
    <col min="9995" max="9995" width="7.265625" style="1" customWidth="1"/>
    <col min="9996" max="9996" width="11.1328125" style="1" bestFit="1" customWidth="1"/>
    <col min="9997" max="9997" width="8.73046875" style="1" customWidth="1"/>
    <col min="9998" max="9998" width="9" style="1" customWidth="1"/>
    <col min="9999" max="9999" width="11.1328125" style="1" bestFit="1" customWidth="1"/>
    <col min="10000" max="10240" width="9.1328125" style="1"/>
    <col min="10241" max="10241" width="9.3984375" style="1" bestFit="1" customWidth="1"/>
    <col min="10242" max="10242" width="10" style="1" bestFit="1" customWidth="1"/>
    <col min="10243" max="10243" width="9.1328125" style="1"/>
    <col min="10244" max="10244" width="12.1328125" style="1" bestFit="1" customWidth="1"/>
    <col min="10245" max="10245" width="9.59765625" style="1" customWidth="1"/>
    <col min="10246" max="10246" width="11.1328125" style="1" bestFit="1" customWidth="1"/>
    <col min="10247" max="10247" width="8.1328125" style="1" bestFit="1" customWidth="1"/>
    <col min="10248" max="10248" width="8" style="1" customWidth="1"/>
    <col min="10249" max="10249" width="11.1328125" style="1" bestFit="1" customWidth="1"/>
    <col min="10250" max="10250" width="9.265625" style="1" bestFit="1" customWidth="1"/>
    <col min="10251" max="10251" width="7.265625" style="1" customWidth="1"/>
    <col min="10252" max="10252" width="11.1328125" style="1" bestFit="1" customWidth="1"/>
    <col min="10253" max="10253" width="8.73046875" style="1" customWidth="1"/>
    <col min="10254" max="10254" width="9" style="1" customWidth="1"/>
    <col min="10255" max="10255" width="11.1328125" style="1" bestFit="1" customWidth="1"/>
    <col min="10256" max="10496" width="9.1328125" style="1"/>
    <col min="10497" max="10497" width="9.3984375" style="1" bestFit="1" customWidth="1"/>
    <col min="10498" max="10498" width="10" style="1" bestFit="1" customWidth="1"/>
    <col min="10499" max="10499" width="9.1328125" style="1"/>
    <col min="10500" max="10500" width="12.1328125" style="1" bestFit="1" customWidth="1"/>
    <col min="10501" max="10501" width="9.59765625" style="1" customWidth="1"/>
    <col min="10502" max="10502" width="11.1328125" style="1" bestFit="1" customWidth="1"/>
    <col min="10503" max="10503" width="8.1328125" style="1" bestFit="1" customWidth="1"/>
    <col min="10504" max="10504" width="8" style="1" customWidth="1"/>
    <col min="10505" max="10505" width="11.1328125" style="1" bestFit="1" customWidth="1"/>
    <col min="10506" max="10506" width="9.265625" style="1" bestFit="1" customWidth="1"/>
    <col min="10507" max="10507" width="7.265625" style="1" customWidth="1"/>
    <col min="10508" max="10508" width="11.1328125" style="1" bestFit="1" customWidth="1"/>
    <col min="10509" max="10509" width="8.73046875" style="1" customWidth="1"/>
    <col min="10510" max="10510" width="9" style="1" customWidth="1"/>
    <col min="10511" max="10511" width="11.1328125" style="1" bestFit="1" customWidth="1"/>
    <col min="10512" max="10752" width="9.1328125" style="1"/>
    <col min="10753" max="10753" width="9.3984375" style="1" bestFit="1" customWidth="1"/>
    <col min="10754" max="10754" width="10" style="1" bestFit="1" customWidth="1"/>
    <col min="10755" max="10755" width="9.1328125" style="1"/>
    <col min="10756" max="10756" width="12.1328125" style="1" bestFit="1" customWidth="1"/>
    <col min="10757" max="10757" width="9.59765625" style="1" customWidth="1"/>
    <col min="10758" max="10758" width="11.1328125" style="1" bestFit="1" customWidth="1"/>
    <col min="10759" max="10759" width="8.1328125" style="1" bestFit="1" customWidth="1"/>
    <col min="10760" max="10760" width="8" style="1" customWidth="1"/>
    <col min="10761" max="10761" width="11.1328125" style="1" bestFit="1" customWidth="1"/>
    <col min="10762" max="10762" width="9.265625" style="1" bestFit="1" customWidth="1"/>
    <col min="10763" max="10763" width="7.265625" style="1" customWidth="1"/>
    <col min="10764" max="10764" width="11.1328125" style="1" bestFit="1" customWidth="1"/>
    <col min="10765" max="10765" width="8.73046875" style="1" customWidth="1"/>
    <col min="10766" max="10766" width="9" style="1" customWidth="1"/>
    <col min="10767" max="10767" width="11.1328125" style="1" bestFit="1" customWidth="1"/>
    <col min="10768" max="11008" width="9.1328125" style="1"/>
    <col min="11009" max="11009" width="9.3984375" style="1" bestFit="1" customWidth="1"/>
    <col min="11010" max="11010" width="10" style="1" bestFit="1" customWidth="1"/>
    <col min="11011" max="11011" width="9.1328125" style="1"/>
    <col min="11012" max="11012" width="12.1328125" style="1" bestFit="1" customWidth="1"/>
    <col min="11013" max="11013" width="9.59765625" style="1" customWidth="1"/>
    <col min="11014" max="11014" width="11.1328125" style="1" bestFit="1" customWidth="1"/>
    <col min="11015" max="11015" width="8.1328125" style="1" bestFit="1" customWidth="1"/>
    <col min="11016" max="11016" width="8" style="1" customWidth="1"/>
    <col min="11017" max="11017" width="11.1328125" style="1" bestFit="1" customWidth="1"/>
    <col min="11018" max="11018" width="9.265625" style="1" bestFit="1" customWidth="1"/>
    <col min="11019" max="11019" width="7.265625" style="1" customWidth="1"/>
    <col min="11020" max="11020" width="11.1328125" style="1" bestFit="1" customWidth="1"/>
    <col min="11021" max="11021" width="8.73046875" style="1" customWidth="1"/>
    <col min="11022" max="11022" width="9" style="1" customWidth="1"/>
    <col min="11023" max="11023" width="11.1328125" style="1" bestFit="1" customWidth="1"/>
    <col min="11024" max="11264" width="9.1328125" style="1"/>
    <col min="11265" max="11265" width="9.3984375" style="1" bestFit="1" customWidth="1"/>
    <col min="11266" max="11266" width="10" style="1" bestFit="1" customWidth="1"/>
    <col min="11267" max="11267" width="9.1328125" style="1"/>
    <col min="11268" max="11268" width="12.1328125" style="1" bestFit="1" customWidth="1"/>
    <col min="11269" max="11269" width="9.59765625" style="1" customWidth="1"/>
    <col min="11270" max="11270" width="11.1328125" style="1" bestFit="1" customWidth="1"/>
    <col min="11271" max="11271" width="8.1328125" style="1" bestFit="1" customWidth="1"/>
    <col min="11272" max="11272" width="8" style="1" customWidth="1"/>
    <col min="11273" max="11273" width="11.1328125" style="1" bestFit="1" customWidth="1"/>
    <col min="11274" max="11274" width="9.265625" style="1" bestFit="1" customWidth="1"/>
    <col min="11275" max="11275" width="7.265625" style="1" customWidth="1"/>
    <col min="11276" max="11276" width="11.1328125" style="1" bestFit="1" customWidth="1"/>
    <col min="11277" max="11277" width="8.73046875" style="1" customWidth="1"/>
    <col min="11278" max="11278" width="9" style="1" customWidth="1"/>
    <col min="11279" max="11279" width="11.1328125" style="1" bestFit="1" customWidth="1"/>
    <col min="11280" max="11520" width="9.1328125" style="1"/>
    <col min="11521" max="11521" width="9.3984375" style="1" bestFit="1" customWidth="1"/>
    <col min="11522" max="11522" width="10" style="1" bestFit="1" customWidth="1"/>
    <col min="11523" max="11523" width="9.1328125" style="1"/>
    <col min="11524" max="11524" width="12.1328125" style="1" bestFit="1" customWidth="1"/>
    <col min="11525" max="11525" width="9.59765625" style="1" customWidth="1"/>
    <col min="11526" max="11526" width="11.1328125" style="1" bestFit="1" customWidth="1"/>
    <col min="11527" max="11527" width="8.1328125" style="1" bestFit="1" customWidth="1"/>
    <col min="11528" max="11528" width="8" style="1" customWidth="1"/>
    <col min="11529" max="11529" width="11.1328125" style="1" bestFit="1" customWidth="1"/>
    <col min="11530" max="11530" width="9.265625" style="1" bestFit="1" customWidth="1"/>
    <col min="11531" max="11531" width="7.265625" style="1" customWidth="1"/>
    <col min="11532" max="11532" width="11.1328125" style="1" bestFit="1" customWidth="1"/>
    <col min="11533" max="11533" width="8.73046875" style="1" customWidth="1"/>
    <col min="11534" max="11534" width="9" style="1" customWidth="1"/>
    <col min="11535" max="11535" width="11.1328125" style="1" bestFit="1" customWidth="1"/>
    <col min="11536" max="11776" width="9.1328125" style="1"/>
    <col min="11777" max="11777" width="9.3984375" style="1" bestFit="1" customWidth="1"/>
    <col min="11778" max="11778" width="10" style="1" bestFit="1" customWidth="1"/>
    <col min="11779" max="11779" width="9.1328125" style="1"/>
    <col min="11780" max="11780" width="12.1328125" style="1" bestFit="1" customWidth="1"/>
    <col min="11781" max="11781" width="9.59765625" style="1" customWidth="1"/>
    <col min="11782" max="11782" width="11.1328125" style="1" bestFit="1" customWidth="1"/>
    <col min="11783" max="11783" width="8.1328125" style="1" bestFit="1" customWidth="1"/>
    <col min="11784" max="11784" width="8" style="1" customWidth="1"/>
    <col min="11785" max="11785" width="11.1328125" style="1" bestFit="1" customWidth="1"/>
    <col min="11786" max="11786" width="9.265625" style="1" bestFit="1" customWidth="1"/>
    <col min="11787" max="11787" width="7.265625" style="1" customWidth="1"/>
    <col min="11788" max="11788" width="11.1328125" style="1" bestFit="1" customWidth="1"/>
    <col min="11789" max="11789" width="8.73046875" style="1" customWidth="1"/>
    <col min="11790" max="11790" width="9" style="1" customWidth="1"/>
    <col min="11791" max="11791" width="11.1328125" style="1" bestFit="1" customWidth="1"/>
    <col min="11792" max="12032" width="9.1328125" style="1"/>
    <col min="12033" max="12033" width="9.3984375" style="1" bestFit="1" customWidth="1"/>
    <col min="12034" max="12034" width="10" style="1" bestFit="1" customWidth="1"/>
    <col min="12035" max="12035" width="9.1328125" style="1"/>
    <col min="12036" max="12036" width="12.1328125" style="1" bestFit="1" customWidth="1"/>
    <col min="12037" max="12037" width="9.59765625" style="1" customWidth="1"/>
    <col min="12038" max="12038" width="11.1328125" style="1" bestFit="1" customWidth="1"/>
    <col min="12039" max="12039" width="8.1328125" style="1" bestFit="1" customWidth="1"/>
    <col min="12040" max="12040" width="8" style="1" customWidth="1"/>
    <col min="12041" max="12041" width="11.1328125" style="1" bestFit="1" customWidth="1"/>
    <col min="12042" max="12042" width="9.265625" style="1" bestFit="1" customWidth="1"/>
    <col min="12043" max="12043" width="7.265625" style="1" customWidth="1"/>
    <col min="12044" max="12044" width="11.1328125" style="1" bestFit="1" customWidth="1"/>
    <col min="12045" max="12045" width="8.73046875" style="1" customWidth="1"/>
    <col min="12046" max="12046" width="9" style="1" customWidth="1"/>
    <col min="12047" max="12047" width="11.1328125" style="1" bestFit="1" customWidth="1"/>
    <col min="12048" max="12288" width="9.1328125" style="1"/>
    <col min="12289" max="12289" width="9.3984375" style="1" bestFit="1" customWidth="1"/>
    <col min="12290" max="12290" width="10" style="1" bestFit="1" customWidth="1"/>
    <col min="12291" max="12291" width="9.1328125" style="1"/>
    <col min="12292" max="12292" width="12.1328125" style="1" bestFit="1" customWidth="1"/>
    <col min="12293" max="12293" width="9.59765625" style="1" customWidth="1"/>
    <col min="12294" max="12294" width="11.1328125" style="1" bestFit="1" customWidth="1"/>
    <col min="12295" max="12295" width="8.1328125" style="1" bestFit="1" customWidth="1"/>
    <col min="12296" max="12296" width="8" style="1" customWidth="1"/>
    <col min="12297" max="12297" width="11.1328125" style="1" bestFit="1" customWidth="1"/>
    <col min="12298" max="12298" width="9.265625" style="1" bestFit="1" customWidth="1"/>
    <col min="12299" max="12299" width="7.265625" style="1" customWidth="1"/>
    <col min="12300" max="12300" width="11.1328125" style="1" bestFit="1" customWidth="1"/>
    <col min="12301" max="12301" width="8.73046875" style="1" customWidth="1"/>
    <col min="12302" max="12302" width="9" style="1" customWidth="1"/>
    <col min="12303" max="12303" width="11.1328125" style="1" bestFit="1" customWidth="1"/>
    <col min="12304" max="12544" width="9.1328125" style="1"/>
    <col min="12545" max="12545" width="9.3984375" style="1" bestFit="1" customWidth="1"/>
    <col min="12546" max="12546" width="10" style="1" bestFit="1" customWidth="1"/>
    <col min="12547" max="12547" width="9.1328125" style="1"/>
    <col min="12548" max="12548" width="12.1328125" style="1" bestFit="1" customWidth="1"/>
    <col min="12549" max="12549" width="9.59765625" style="1" customWidth="1"/>
    <col min="12550" max="12550" width="11.1328125" style="1" bestFit="1" customWidth="1"/>
    <col min="12551" max="12551" width="8.1328125" style="1" bestFit="1" customWidth="1"/>
    <col min="12552" max="12552" width="8" style="1" customWidth="1"/>
    <col min="12553" max="12553" width="11.1328125" style="1" bestFit="1" customWidth="1"/>
    <col min="12554" max="12554" width="9.265625" style="1" bestFit="1" customWidth="1"/>
    <col min="12555" max="12555" width="7.265625" style="1" customWidth="1"/>
    <col min="12556" max="12556" width="11.1328125" style="1" bestFit="1" customWidth="1"/>
    <col min="12557" max="12557" width="8.73046875" style="1" customWidth="1"/>
    <col min="12558" max="12558" width="9" style="1" customWidth="1"/>
    <col min="12559" max="12559" width="11.1328125" style="1" bestFit="1" customWidth="1"/>
    <col min="12560" max="12800" width="9.1328125" style="1"/>
    <col min="12801" max="12801" width="9.3984375" style="1" bestFit="1" customWidth="1"/>
    <col min="12802" max="12802" width="10" style="1" bestFit="1" customWidth="1"/>
    <col min="12803" max="12803" width="9.1328125" style="1"/>
    <col min="12804" max="12804" width="12.1328125" style="1" bestFit="1" customWidth="1"/>
    <col min="12805" max="12805" width="9.59765625" style="1" customWidth="1"/>
    <col min="12806" max="12806" width="11.1328125" style="1" bestFit="1" customWidth="1"/>
    <col min="12807" max="12807" width="8.1328125" style="1" bestFit="1" customWidth="1"/>
    <col min="12808" max="12808" width="8" style="1" customWidth="1"/>
    <col min="12809" max="12809" width="11.1328125" style="1" bestFit="1" customWidth="1"/>
    <col min="12810" max="12810" width="9.265625" style="1" bestFit="1" customWidth="1"/>
    <col min="12811" max="12811" width="7.265625" style="1" customWidth="1"/>
    <col min="12812" max="12812" width="11.1328125" style="1" bestFit="1" customWidth="1"/>
    <col min="12813" max="12813" width="8.73046875" style="1" customWidth="1"/>
    <col min="12814" max="12814" width="9" style="1" customWidth="1"/>
    <col min="12815" max="12815" width="11.1328125" style="1" bestFit="1" customWidth="1"/>
    <col min="12816" max="13056" width="9.1328125" style="1"/>
    <col min="13057" max="13057" width="9.3984375" style="1" bestFit="1" customWidth="1"/>
    <col min="13058" max="13058" width="10" style="1" bestFit="1" customWidth="1"/>
    <col min="13059" max="13059" width="9.1328125" style="1"/>
    <col min="13060" max="13060" width="12.1328125" style="1" bestFit="1" customWidth="1"/>
    <col min="13061" max="13061" width="9.59765625" style="1" customWidth="1"/>
    <col min="13062" max="13062" width="11.1328125" style="1" bestFit="1" customWidth="1"/>
    <col min="13063" max="13063" width="8.1328125" style="1" bestFit="1" customWidth="1"/>
    <col min="13064" max="13064" width="8" style="1" customWidth="1"/>
    <col min="13065" max="13065" width="11.1328125" style="1" bestFit="1" customWidth="1"/>
    <col min="13066" max="13066" width="9.265625" style="1" bestFit="1" customWidth="1"/>
    <col min="13067" max="13067" width="7.265625" style="1" customWidth="1"/>
    <col min="13068" max="13068" width="11.1328125" style="1" bestFit="1" customWidth="1"/>
    <col min="13069" max="13069" width="8.73046875" style="1" customWidth="1"/>
    <col min="13070" max="13070" width="9" style="1" customWidth="1"/>
    <col min="13071" max="13071" width="11.1328125" style="1" bestFit="1" customWidth="1"/>
    <col min="13072" max="13312" width="9.1328125" style="1"/>
    <col min="13313" max="13313" width="9.3984375" style="1" bestFit="1" customWidth="1"/>
    <col min="13314" max="13314" width="10" style="1" bestFit="1" customWidth="1"/>
    <col min="13315" max="13315" width="9.1328125" style="1"/>
    <col min="13316" max="13316" width="12.1328125" style="1" bestFit="1" customWidth="1"/>
    <col min="13317" max="13317" width="9.59765625" style="1" customWidth="1"/>
    <col min="13318" max="13318" width="11.1328125" style="1" bestFit="1" customWidth="1"/>
    <col min="13319" max="13319" width="8.1328125" style="1" bestFit="1" customWidth="1"/>
    <col min="13320" max="13320" width="8" style="1" customWidth="1"/>
    <col min="13321" max="13321" width="11.1328125" style="1" bestFit="1" customWidth="1"/>
    <col min="13322" max="13322" width="9.265625" style="1" bestFit="1" customWidth="1"/>
    <col min="13323" max="13323" width="7.265625" style="1" customWidth="1"/>
    <col min="13324" max="13324" width="11.1328125" style="1" bestFit="1" customWidth="1"/>
    <col min="13325" max="13325" width="8.73046875" style="1" customWidth="1"/>
    <col min="13326" max="13326" width="9" style="1" customWidth="1"/>
    <col min="13327" max="13327" width="11.1328125" style="1" bestFit="1" customWidth="1"/>
    <col min="13328" max="13568" width="9.1328125" style="1"/>
    <col min="13569" max="13569" width="9.3984375" style="1" bestFit="1" customWidth="1"/>
    <col min="13570" max="13570" width="10" style="1" bestFit="1" customWidth="1"/>
    <col min="13571" max="13571" width="9.1328125" style="1"/>
    <col min="13572" max="13572" width="12.1328125" style="1" bestFit="1" customWidth="1"/>
    <col min="13573" max="13573" width="9.59765625" style="1" customWidth="1"/>
    <col min="13574" max="13574" width="11.1328125" style="1" bestFit="1" customWidth="1"/>
    <col min="13575" max="13575" width="8.1328125" style="1" bestFit="1" customWidth="1"/>
    <col min="13576" max="13576" width="8" style="1" customWidth="1"/>
    <col min="13577" max="13577" width="11.1328125" style="1" bestFit="1" customWidth="1"/>
    <col min="13578" max="13578" width="9.265625" style="1" bestFit="1" customWidth="1"/>
    <col min="13579" max="13579" width="7.265625" style="1" customWidth="1"/>
    <col min="13580" max="13580" width="11.1328125" style="1" bestFit="1" customWidth="1"/>
    <col min="13581" max="13581" width="8.73046875" style="1" customWidth="1"/>
    <col min="13582" max="13582" width="9" style="1" customWidth="1"/>
    <col min="13583" max="13583" width="11.1328125" style="1" bestFit="1" customWidth="1"/>
    <col min="13584" max="13824" width="9.1328125" style="1"/>
    <col min="13825" max="13825" width="9.3984375" style="1" bestFit="1" customWidth="1"/>
    <col min="13826" max="13826" width="10" style="1" bestFit="1" customWidth="1"/>
    <col min="13827" max="13827" width="9.1328125" style="1"/>
    <col min="13828" max="13828" width="12.1328125" style="1" bestFit="1" customWidth="1"/>
    <col min="13829" max="13829" width="9.59765625" style="1" customWidth="1"/>
    <col min="13830" max="13830" width="11.1328125" style="1" bestFit="1" customWidth="1"/>
    <col min="13831" max="13831" width="8.1328125" style="1" bestFit="1" customWidth="1"/>
    <col min="13832" max="13832" width="8" style="1" customWidth="1"/>
    <col min="13833" max="13833" width="11.1328125" style="1" bestFit="1" customWidth="1"/>
    <col min="13834" max="13834" width="9.265625" style="1" bestFit="1" customWidth="1"/>
    <col min="13835" max="13835" width="7.265625" style="1" customWidth="1"/>
    <col min="13836" max="13836" width="11.1328125" style="1" bestFit="1" customWidth="1"/>
    <col min="13837" max="13837" width="8.73046875" style="1" customWidth="1"/>
    <col min="13838" max="13838" width="9" style="1" customWidth="1"/>
    <col min="13839" max="13839" width="11.1328125" style="1" bestFit="1" customWidth="1"/>
    <col min="13840" max="14080" width="9.1328125" style="1"/>
    <col min="14081" max="14081" width="9.3984375" style="1" bestFit="1" customWidth="1"/>
    <col min="14082" max="14082" width="10" style="1" bestFit="1" customWidth="1"/>
    <col min="14083" max="14083" width="9.1328125" style="1"/>
    <col min="14084" max="14084" width="12.1328125" style="1" bestFit="1" customWidth="1"/>
    <col min="14085" max="14085" width="9.59765625" style="1" customWidth="1"/>
    <col min="14086" max="14086" width="11.1328125" style="1" bestFit="1" customWidth="1"/>
    <col min="14087" max="14087" width="8.1328125" style="1" bestFit="1" customWidth="1"/>
    <col min="14088" max="14088" width="8" style="1" customWidth="1"/>
    <col min="14089" max="14089" width="11.1328125" style="1" bestFit="1" customWidth="1"/>
    <col min="14090" max="14090" width="9.265625" style="1" bestFit="1" customWidth="1"/>
    <col min="14091" max="14091" width="7.265625" style="1" customWidth="1"/>
    <col min="14092" max="14092" width="11.1328125" style="1" bestFit="1" customWidth="1"/>
    <col min="14093" max="14093" width="8.73046875" style="1" customWidth="1"/>
    <col min="14094" max="14094" width="9" style="1" customWidth="1"/>
    <col min="14095" max="14095" width="11.1328125" style="1" bestFit="1" customWidth="1"/>
    <col min="14096" max="14336" width="9.1328125" style="1"/>
    <col min="14337" max="14337" width="9.3984375" style="1" bestFit="1" customWidth="1"/>
    <col min="14338" max="14338" width="10" style="1" bestFit="1" customWidth="1"/>
    <col min="14339" max="14339" width="9.1328125" style="1"/>
    <col min="14340" max="14340" width="12.1328125" style="1" bestFit="1" customWidth="1"/>
    <col min="14341" max="14341" width="9.59765625" style="1" customWidth="1"/>
    <col min="14342" max="14342" width="11.1328125" style="1" bestFit="1" customWidth="1"/>
    <col min="14343" max="14343" width="8.1328125" style="1" bestFit="1" customWidth="1"/>
    <col min="14344" max="14344" width="8" style="1" customWidth="1"/>
    <col min="14345" max="14345" width="11.1328125" style="1" bestFit="1" customWidth="1"/>
    <col min="14346" max="14346" width="9.265625" style="1" bestFit="1" customWidth="1"/>
    <col min="14347" max="14347" width="7.265625" style="1" customWidth="1"/>
    <col min="14348" max="14348" width="11.1328125" style="1" bestFit="1" customWidth="1"/>
    <col min="14349" max="14349" width="8.73046875" style="1" customWidth="1"/>
    <col min="14350" max="14350" width="9" style="1" customWidth="1"/>
    <col min="14351" max="14351" width="11.1328125" style="1" bestFit="1" customWidth="1"/>
    <col min="14352" max="14592" width="9.1328125" style="1"/>
    <col min="14593" max="14593" width="9.3984375" style="1" bestFit="1" customWidth="1"/>
    <col min="14594" max="14594" width="10" style="1" bestFit="1" customWidth="1"/>
    <col min="14595" max="14595" width="9.1328125" style="1"/>
    <col min="14596" max="14596" width="12.1328125" style="1" bestFit="1" customWidth="1"/>
    <col min="14597" max="14597" width="9.59765625" style="1" customWidth="1"/>
    <col min="14598" max="14598" width="11.1328125" style="1" bestFit="1" customWidth="1"/>
    <col min="14599" max="14599" width="8.1328125" style="1" bestFit="1" customWidth="1"/>
    <col min="14600" max="14600" width="8" style="1" customWidth="1"/>
    <col min="14601" max="14601" width="11.1328125" style="1" bestFit="1" customWidth="1"/>
    <col min="14602" max="14602" width="9.265625" style="1" bestFit="1" customWidth="1"/>
    <col min="14603" max="14603" width="7.265625" style="1" customWidth="1"/>
    <col min="14604" max="14604" width="11.1328125" style="1" bestFit="1" customWidth="1"/>
    <col min="14605" max="14605" width="8.73046875" style="1" customWidth="1"/>
    <col min="14606" max="14606" width="9" style="1" customWidth="1"/>
    <col min="14607" max="14607" width="11.1328125" style="1" bestFit="1" customWidth="1"/>
    <col min="14608" max="14848" width="9.1328125" style="1"/>
    <col min="14849" max="14849" width="9.3984375" style="1" bestFit="1" customWidth="1"/>
    <col min="14850" max="14850" width="10" style="1" bestFit="1" customWidth="1"/>
    <col min="14851" max="14851" width="9.1328125" style="1"/>
    <col min="14852" max="14852" width="12.1328125" style="1" bestFit="1" customWidth="1"/>
    <col min="14853" max="14853" width="9.59765625" style="1" customWidth="1"/>
    <col min="14854" max="14854" width="11.1328125" style="1" bestFit="1" customWidth="1"/>
    <col min="14855" max="14855" width="8.1328125" style="1" bestFit="1" customWidth="1"/>
    <col min="14856" max="14856" width="8" style="1" customWidth="1"/>
    <col min="14857" max="14857" width="11.1328125" style="1" bestFit="1" customWidth="1"/>
    <col min="14858" max="14858" width="9.265625" style="1" bestFit="1" customWidth="1"/>
    <col min="14859" max="14859" width="7.265625" style="1" customWidth="1"/>
    <col min="14860" max="14860" width="11.1328125" style="1" bestFit="1" customWidth="1"/>
    <col min="14861" max="14861" width="8.73046875" style="1" customWidth="1"/>
    <col min="14862" max="14862" width="9" style="1" customWidth="1"/>
    <col min="14863" max="14863" width="11.1328125" style="1" bestFit="1" customWidth="1"/>
    <col min="14864" max="15104" width="9.1328125" style="1"/>
    <col min="15105" max="15105" width="9.3984375" style="1" bestFit="1" customWidth="1"/>
    <col min="15106" max="15106" width="10" style="1" bestFit="1" customWidth="1"/>
    <col min="15107" max="15107" width="9.1328125" style="1"/>
    <col min="15108" max="15108" width="12.1328125" style="1" bestFit="1" customWidth="1"/>
    <col min="15109" max="15109" width="9.59765625" style="1" customWidth="1"/>
    <col min="15110" max="15110" width="11.1328125" style="1" bestFit="1" customWidth="1"/>
    <col min="15111" max="15111" width="8.1328125" style="1" bestFit="1" customWidth="1"/>
    <col min="15112" max="15112" width="8" style="1" customWidth="1"/>
    <col min="15113" max="15113" width="11.1328125" style="1" bestFit="1" customWidth="1"/>
    <col min="15114" max="15114" width="9.265625" style="1" bestFit="1" customWidth="1"/>
    <col min="15115" max="15115" width="7.265625" style="1" customWidth="1"/>
    <col min="15116" max="15116" width="11.1328125" style="1" bestFit="1" customWidth="1"/>
    <col min="15117" max="15117" width="8.73046875" style="1" customWidth="1"/>
    <col min="15118" max="15118" width="9" style="1" customWidth="1"/>
    <col min="15119" max="15119" width="11.1328125" style="1" bestFit="1" customWidth="1"/>
    <col min="15120" max="15360" width="9.1328125" style="1"/>
    <col min="15361" max="15361" width="9.3984375" style="1" bestFit="1" customWidth="1"/>
    <col min="15362" max="15362" width="10" style="1" bestFit="1" customWidth="1"/>
    <col min="15363" max="15363" width="9.1328125" style="1"/>
    <col min="15364" max="15364" width="12.1328125" style="1" bestFit="1" customWidth="1"/>
    <col min="15365" max="15365" width="9.59765625" style="1" customWidth="1"/>
    <col min="15366" max="15366" width="11.1328125" style="1" bestFit="1" customWidth="1"/>
    <col min="15367" max="15367" width="8.1328125" style="1" bestFit="1" customWidth="1"/>
    <col min="15368" max="15368" width="8" style="1" customWidth="1"/>
    <col min="15369" max="15369" width="11.1328125" style="1" bestFit="1" customWidth="1"/>
    <col min="15370" max="15370" width="9.265625" style="1" bestFit="1" customWidth="1"/>
    <col min="15371" max="15371" width="7.265625" style="1" customWidth="1"/>
    <col min="15372" max="15372" width="11.1328125" style="1" bestFit="1" customWidth="1"/>
    <col min="15373" max="15373" width="8.73046875" style="1" customWidth="1"/>
    <col min="15374" max="15374" width="9" style="1" customWidth="1"/>
    <col min="15375" max="15375" width="11.1328125" style="1" bestFit="1" customWidth="1"/>
    <col min="15376" max="15616" width="9.1328125" style="1"/>
    <col min="15617" max="15617" width="9.3984375" style="1" bestFit="1" customWidth="1"/>
    <col min="15618" max="15618" width="10" style="1" bestFit="1" customWidth="1"/>
    <col min="15619" max="15619" width="9.1328125" style="1"/>
    <col min="15620" max="15620" width="12.1328125" style="1" bestFit="1" customWidth="1"/>
    <col min="15621" max="15621" width="9.59765625" style="1" customWidth="1"/>
    <col min="15622" max="15622" width="11.1328125" style="1" bestFit="1" customWidth="1"/>
    <col min="15623" max="15623" width="8.1328125" style="1" bestFit="1" customWidth="1"/>
    <col min="15624" max="15624" width="8" style="1" customWidth="1"/>
    <col min="15625" max="15625" width="11.1328125" style="1" bestFit="1" customWidth="1"/>
    <col min="15626" max="15626" width="9.265625" style="1" bestFit="1" customWidth="1"/>
    <col min="15627" max="15627" width="7.265625" style="1" customWidth="1"/>
    <col min="15628" max="15628" width="11.1328125" style="1" bestFit="1" customWidth="1"/>
    <col min="15629" max="15629" width="8.73046875" style="1" customWidth="1"/>
    <col min="15630" max="15630" width="9" style="1" customWidth="1"/>
    <col min="15631" max="15631" width="11.1328125" style="1" bestFit="1" customWidth="1"/>
    <col min="15632" max="15872" width="9.1328125" style="1"/>
    <col min="15873" max="15873" width="9.3984375" style="1" bestFit="1" customWidth="1"/>
    <col min="15874" max="15874" width="10" style="1" bestFit="1" customWidth="1"/>
    <col min="15875" max="15875" width="9.1328125" style="1"/>
    <col min="15876" max="15876" width="12.1328125" style="1" bestFit="1" customWidth="1"/>
    <col min="15877" max="15877" width="9.59765625" style="1" customWidth="1"/>
    <col min="15878" max="15878" width="11.1328125" style="1" bestFit="1" customWidth="1"/>
    <col min="15879" max="15879" width="8.1328125" style="1" bestFit="1" customWidth="1"/>
    <col min="15880" max="15880" width="8" style="1" customWidth="1"/>
    <col min="15881" max="15881" width="11.1328125" style="1" bestFit="1" customWidth="1"/>
    <col min="15882" max="15882" width="9.265625" style="1" bestFit="1" customWidth="1"/>
    <col min="15883" max="15883" width="7.265625" style="1" customWidth="1"/>
    <col min="15884" max="15884" width="11.1328125" style="1" bestFit="1" customWidth="1"/>
    <col min="15885" max="15885" width="8.73046875" style="1" customWidth="1"/>
    <col min="15886" max="15886" width="9" style="1" customWidth="1"/>
    <col min="15887" max="15887" width="11.1328125" style="1" bestFit="1" customWidth="1"/>
    <col min="15888" max="16128" width="9.1328125" style="1"/>
    <col min="16129" max="16129" width="9.3984375" style="1" bestFit="1" customWidth="1"/>
    <col min="16130" max="16130" width="10" style="1" bestFit="1" customWidth="1"/>
    <col min="16131" max="16131" width="9.1328125" style="1"/>
    <col min="16132" max="16132" width="12.1328125" style="1" bestFit="1" customWidth="1"/>
    <col min="16133" max="16133" width="9.59765625" style="1" customWidth="1"/>
    <col min="16134" max="16134" width="11.1328125" style="1" bestFit="1" customWidth="1"/>
    <col min="16135" max="16135" width="8.1328125" style="1" bestFit="1" customWidth="1"/>
    <col min="16136" max="16136" width="8" style="1" customWidth="1"/>
    <col min="16137" max="16137" width="11.1328125" style="1" bestFit="1" customWidth="1"/>
    <col min="16138" max="16138" width="9.265625" style="1" bestFit="1" customWidth="1"/>
    <col min="16139" max="16139" width="7.265625" style="1" customWidth="1"/>
    <col min="16140" max="16140" width="11.1328125" style="1" bestFit="1" customWidth="1"/>
    <col min="16141" max="16141" width="8.73046875" style="1" customWidth="1"/>
    <col min="16142" max="16142" width="9" style="1" customWidth="1"/>
    <col min="16143" max="16143" width="11.1328125" style="1" bestFit="1" customWidth="1"/>
    <col min="16144" max="16384" width="9.1328125" style="1"/>
  </cols>
  <sheetData>
    <row r="1" spans="1:15">
      <c r="A1" s="121" t="s">
        <v>38</v>
      </c>
      <c r="B1" s="121"/>
      <c r="C1" s="121"/>
      <c r="D1" s="122" t="s">
        <v>39</v>
      </c>
      <c r="E1" s="122"/>
      <c r="F1" s="123"/>
      <c r="G1" s="124" t="s">
        <v>40</v>
      </c>
      <c r="H1" s="124"/>
      <c r="I1" s="124"/>
      <c r="J1" s="125" t="s">
        <v>41</v>
      </c>
      <c r="K1" s="125"/>
      <c r="L1" s="125"/>
      <c r="M1" s="126" t="s">
        <v>42</v>
      </c>
      <c r="N1" s="126"/>
      <c r="O1" s="126"/>
    </row>
    <row r="2" spans="1:15">
      <c r="A2" s="1" t="s">
        <v>289</v>
      </c>
      <c r="B2" s="25">
        <v>5</v>
      </c>
      <c r="D2" s="3" t="s">
        <v>290</v>
      </c>
      <c r="E2" s="4">
        <v>5</v>
      </c>
      <c r="F2" s="5" t="s">
        <v>43</v>
      </c>
      <c r="G2" s="6" t="s">
        <v>311</v>
      </c>
      <c r="H2" s="7">
        <v>2.5</v>
      </c>
      <c r="I2" s="8" t="s">
        <v>44</v>
      </c>
      <c r="J2" s="9" t="s">
        <v>320</v>
      </c>
      <c r="K2" s="7">
        <v>2.5</v>
      </c>
      <c r="L2" s="8" t="s">
        <v>44</v>
      </c>
      <c r="M2" s="9" t="s">
        <v>329</v>
      </c>
      <c r="N2" s="7">
        <v>2.5</v>
      </c>
      <c r="O2" s="8" t="s">
        <v>44</v>
      </c>
    </row>
    <row r="3" spans="1:15">
      <c r="A3" s="11" t="s">
        <v>281</v>
      </c>
      <c r="B3" s="12">
        <v>0.25</v>
      </c>
      <c r="D3" s="3" t="s">
        <v>291</v>
      </c>
      <c r="E3" s="4">
        <v>15</v>
      </c>
      <c r="F3" s="5" t="s">
        <v>43</v>
      </c>
      <c r="G3" s="13" t="s">
        <v>312</v>
      </c>
      <c r="H3" s="4">
        <v>20</v>
      </c>
      <c r="I3" s="13" t="s">
        <v>43</v>
      </c>
      <c r="J3" s="13" t="s">
        <v>321</v>
      </c>
      <c r="K3" s="4">
        <v>20</v>
      </c>
      <c r="L3" s="13" t="s">
        <v>43</v>
      </c>
      <c r="M3" s="13" t="s">
        <v>330</v>
      </c>
      <c r="N3" s="4">
        <v>20</v>
      </c>
      <c r="O3" s="13" t="s">
        <v>43</v>
      </c>
    </row>
    <row r="4" spans="1:15">
      <c r="A4" s="14" t="s">
        <v>282</v>
      </c>
      <c r="B4" s="12">
        <v>2</v>
      </c>
      <c r="D4" s="3" t="s">
        <v>292</v>
      </c>
      <c r="E4" s="23">
        <f>SUM(E2:E3)</f>
        <v>20</v>
      </c>
      <c r="F4" s="5" t="s">
        <v>43</v>
      </c>
      <c r="G4" s="13" t="s">
        <v>313</v>
      </c>
      <c r="H4" s="4">
        <v>55</v>
      </c>
      <c r="I4" s="13" t="s">
        <v>45</v>
      </c>
      <c r="J4" s="13" t="s">
        <v>322</v>
      </c>
      <c r="K4" s="4">
        <v>55</v>
      </c>
      <c r="L4" s="13" t="s">
        <v>45</v>
      </c>
      <c r="M4" s="13" t="s">
        <v>331</v>
      </c>
      <c r="N4" s="4">
        <v>55</v>
      </c>
      <c r="O4" s="13" t="s">
        <v>45</v>
      </c>
    </row>
    <row r="5" spans="1:15">
      <c r="A5" s="14" t="s">
        <v>283</v>
      </c>
      <c r="B5" s="12">
        <v>2</v>
      </c>
      <c r="D5" s="15" t="s">
        <v>293</v>
      </c>
      <c r="E5" s="4">
        <v>55</v>
      </c>
      <c r="F5" s="5" t="s">
        <v>46</v>
      </c>
      <c r="G5" s="13" t="s">
        <v>314</v>
      </c>
      <c r="H5" s="4">
        <v>5</v>
      </c>
      <c r="I5" s="13" t="s">
        <v>47</v>
      </c>
      <c r="J5" s="13" t="s">
        <v>323</v>
      </c>
      <c r="K5" s="4">
        <v>5</v>
      </c>
      <c r="L5" s="13" t="s">
        <v>47</v>
      </c>
      <c r="M5" s="13" t="s">
        <v>332</v>
      </c>
      <c r="N5" s="4">
        <v>5</v>
      </c>
      <c r="O5" s="13" t="s">
        <v>47</v>
      </c>
    </row>
    <row r="6" spans="1:15">
      <c r="A6" s="14" t="s">
        <v>284</v>
      </c>
      <c r="B6" s="12">
        <v>0.7</v>
      </c>
      <c r="D6" s="15" t="s">
        <v>294</v>
      </c>
      <c r="E6" s="4">
        <v>55</v>
      </c>
      <c r="F6" s="5" t="s">
        <v>46</v>
      </c>
      <c r="G6" s="9" t="s">
        <v>315</v>
      </c>
      <c r="H6" s="10">
        <v>5</v>
      </c>
      <c r="I6" s="9" t="s">
        <v>44</v>
      </c>
      <c r="J6" s="9" t="s">
        <v>324</v>
      </c>
      <c r="K6" s="10">
        <v>5</v>
      </c>
      <c r="L6" s="9" t="s">
        <v>44</v>
      </c>
      <c r="M6" s="9" t="s">
        <v>333</v>
      </c>
      <c r="N6" s="10">
        <v>5</v>
      </c>
      <c r="O6" s="9" t="s">
        <v>44</v>
      </c>
    </row>
    <row r="7" spans="1:15">
      <c r="A7" s="14" t="s">
        <v>285</v>
      </c>
      <c r="B7" s="12">
        <v>0.7</v>
      </c>
      <c r="D7" s="16" t="s">
        <v>295</v>
      </c>
      <c r="E7" s="4">
        <v>55</v>
      </c>
      <c r="F7" s="5" t="s">
        <v>46</v>
      </c>
      <c r="G7" s="9" t="s">
        <v>316</v>
      </c>
      <c r="H7" s="10">
        <v>55</v>
      </c>
      <c r="I7" s="9" t="s">
        <v>48</v>
      </c>
      <c r="J7" s="9" t="s">
        <v>325</v>
      </c>
      <c r="K7" s="10">
        <v>55</v>
      </c>
      <c r="L7" s="9" t="s">
        <v>48</v>
      </c>
      <c r="M7" s="9" t="s">
        <v>334</v>
      </c>
      <c r="N7" s="10">
        <v>55</v>
      </c>
      <c r="O7" s="9" t="s">
        <v>48</v>
      </c>
    </row>
    <row r="8" spans="1:15">
      <c r="A8" s="17" t="s">
        <v>286</v>
      </c>
      <c r="B8" s="12">
        <v>2</v>
      </c>
      <c r="D8" s="3" t="s">
        <v>296</v>
      </c>
      <c r="E8" s="10">
        <v>5</v>
      </c>
      <c r="F8" s="9" t="s">
        <v>49</v>
      </c>
      <c r="G8" s="9" t="s">
        <v>317</v>
      </c>
      <c r="H8" s="10">
        <v>5</v>
      </c>
      <c r="I8" s="9" t="s">
        <v>49</v>
      </c>
      <c r="J8" s="9" t="s">
        <v>326</v>
      </c>
      <c r="K8" s="10">
        <v>5</v>
      </c>
      <c r="L8" s="9" t="s">
        <v>49</v>
      </c>
      <c r="M8" s="9" t="s">
        <v>335</v>
      </c>
      <c r="N8" s="10">
        <v>5</v>
      </c>
      <c r="O8" s="9" t="s">
        <v>49</v>
      </c>
    </row>
    <row r="9" spans="1:15">
      <c r="A9" s="17" t="s">
        <v>287</v>
      </c>
      <c r="B9" s="12">
        <v>0.4</v>
      </c>
      <c r="D9" s="3" t="s">
        <v>297</v>
      </c>
      <c r="E9" s="10">
        <v>5</v>
      </c>
      <c r="F9" s="9" t="s">
        <v>49</v>
      </c>
      <c r="G9" s="9" t="s">
        <v>318</v>
      </c>
      <c r="H9" s="26">
        <v>1</v>
      </c>
      <c r="I9" s="8"/>
      <c r="J9" s="9" t="s">
        <v>327</v>
      </c>
      <c r="K9" s="26">
        <v>1</v>
      </c>
      <c r="L9" s="8"/>
      <c r="M9" s="9" t="s">
        <v>336</v>
      </c>
      <c r="N9" s="26">
        <v>1</v>
      </c>
      <c r="O9" s="8"/>
    </row>
    <row r="10" spans="1:15">
      <c r="A10" s="17" t="s">
        <v>288</v>
      </c>
      <c r="B10" s="2">
        <v>667000000</v>
      </c>
      <c r="D10" s="18" t="s">
        <v>298</v>
      </c>
      <c r="E10" s="4">
        <v>5</v>
      </c>
      <c r="F10" s="13" t="s">
        <v>50</v>
      </c>
      <c r="G10" s="18" t="s">
        <v>319</v>
      </c>
      <c r="H10" s="19">
        <f>(d_FTSS_h*d_ET_w*d_SE*d_SA_w*d_FQ_w)</f>
        <v>673.74999999999989</v>
      </c>
      <c r="I10" s="8"/>
      <c r="J10" s="18" t="s">
        <v>328</v>
      </c>
      <c r="K10" s="19">
        <f>(d_FTSS_h*d_ET_ow*d_SE*d_SA_ow*d_FQ_ow)</f>
        <v>673.74999999999989</v>
      </c>
      <c r="L10" s="8"/>
      <c r="M10" s="18" t="s">
        <v>337</v>
      </c>
      <c r="N10" s="19">
        <f>(d_FTSS_h*d_ET_iw*d_SE*d_SA_iw*d_FQ_iw)</f>
        <v>673.74999999999989</v>
      </c>
      <c r="O10" s="8"/>
    </row>
    <row r="11" spans="1:15">
      <c r="A11" s="18" t="s">
        <v>338</v>
      </c>
      <c r="B11" s="22">
        <f>(1-EXP(-s_k*s_t_res))/(s_k*s_t_res)</f>
        <v>0.88479686771438049</v>
      </c>
      <c r="D11" s="18" t="s">
        <v>299</v>
      </c>
      <c r="E11" s="4">
        <v>10</v>
      </c>
      <c r="F11" s="13" t="s">
        <v>50</v>
      </c>
      <c r="G11" s="18"/>
      <c r="H11" s="8"/>
      <c r="I11" s="8"/>
      <c r="J11" s="18"/>
      <c r="K11" s="8"/>
      <c r="L11" s="8"/>
      <c r="M11" s="18"/>
      <c r="N11" s="8"/>
      <c r="O11" s="8"/>
    </row>
    <row r="12" spans="1:15">
      <c r="D12" s="15" t="s">
        <v>300</v>
      </c>
      <c r="E12" s="10">
        <v>5</v>
      </c>
      <c r="F12" s="9" t="s">
        <v>51</v>
      </c>
      <c r="G12" s="8"/>
      <c r="H12" s="8"/>
      <c r="I12" s="8"/>
      <c r="J12" s="8"/>
      <c r="K12" s="8"/>
      <c r="L12" s="8"/>
      <c r="M12" s="8"/>
      <c r="N12" s="8"/>
      <c r="O12" s="8"/>
    </row>
    <row r="13" spans="1:15">
      <c r="D13" s="15" t="s">
        <v>301</v>
      </c>
      <c r="E13" s="10">
        <v>5</v>
      </c>
      <c r="F13" s="9" t="s">
        <v>51</v>
      </c>
      <c r="G13" s="8"/>
      <c r="H13" s="8"/>
      <c r="I13" s="8"/>
      <c r="J13" s="8"/>
      <c r="K13" s="8"/>
      <c r="L13" s="8"/>
      <c r="M13" s="8"/>
      <c r="N13" s="8"/>
      <c r="O13" s="8"/>
    </row>
    <row r="14" spans="1:15">
      <c r="D14" s="8" t="s">
        <v>302</v>
      </c>
      <c r="E14" s="10">
        <v>5</v>
      </c>
      <c r="F14" s="9" t="s">
        <v>51</v>
      </c>
      <c r="G14" s="8"/>
      <c r="H14" s="8"/>
      <c r="I14" s="8"/>
      <c r="J14" s="8"/>
      <c r="K14" s="8"/>
      <c r="L14" s="8"/>
      <c r="M14" s="8"/>
      <c r="N14" s="8"/>
      <c r="O14" s="8"/>
    </row>
    <row r="15" spans="1:15">
      <c r="D15" s="8" t="s">
        <v>303</v>
      </c>
      <c r="E15" s="10">
        <v>10</v>
      </c>
      <c r="F15" s="9" t="s">
        <v>51</v>
      </c>
      <c r="G15" s="8"/>
      <c r="H15" s="8"/>
      <c r="I15" s="8"/>
      <c r="J15" s="8"/>
      <c r="K15" s="8"/>
      <c r="L15" s="8"/>
      <c r="M15" s="8"/>
      <c r="N15" s="8"/>
      <c r="O15" s="8"/>
    </row>
    <row r="16" spans="1:15">
      <c r="D16" s="3" t="s">
        <v>304</v>
      </c>
      <c r="E16" s="10">
        <v>55</v>
      </c>
      <c r="F16" s="9" t="s">
        <v>48</v>
      </c>
      <c r="G16" s="8"/>
      <c r="H16" s="8"/>
      <c r="I16" s="8"/>
      <c r="J16" s="8"/>
      <c r="K16" s="8"/>
      <c r="L16" s="8"/>
      <c r="M16" s="8"/>
      <c r="N16" s="8"/>
      <c r="O16" s="8"/>
    </row>
    <row r="17" spans="4:15">
      <c r="D17" s="3" t="s">
        <v>305</v>
      </c>
      <c r="E17" s="10">
        <v>55</v>
      </c>
      <c r="F17" s="9" t="s">
        <v>48</v>
      </c>
      <c r="G17" s="8"/>
      <c r="H17" s="8"/>
      <c r="I17" s="8"/>
      <c r="J17" s="8"/>
      <c r="K17" s="8"/>
      <c r="L17" s="8"/>
      <c r="M17" s="8"/>
      <c r="N17" s="8"/>
      <c r="O17" s="8"/>
    </row>
    <row r="18" spans="4:15">
      <c r="D18" s="18" t="s">
        <v>306</v>
      </c>
      <c r="E18" s="10">
        <v>0.25</v>
      </c>
      <c r="F18" s="8"/>
      <c r="G18" s="8"/>
      <c r="H18" s="8"/>
      <c r="I18" s="8"/>
      <c r="J18" s="8"/>
      <c r="K18" s="8"/>
      <c r="L18" s="8"/>
      <c r="M18" s="8"/>
      <c r="N18" s="8"/>
      <c r="O18" s="8"/>
    </row>
    <row r="19" spans="4:15">
      <c r="D19" s="18" t="s">
        <v>307</v>
      </c>
      <c r="E19" s="10">
        <v>0.75</v>
      </c>
      <c r="F19" s="8"/>
      <c r="G19" s="8"/>
      <c r="H19" s="8"/>
      <c r="I19" s="8"/>
      <c r="J19" s="8"/>
      <c r="K19" s="8"/>
      <c r="L19" s="8"/>
      <c r="M19" s="8"/>
      <c r="N19" s="8"/>
      <c r="O19" s="8"/>
    </row>
    <row r="20" spans="4:15">
      <c r="D20" s="18" t="s">
        <v>310</v>
      </c>
      <c r="E20" s="26">
        <v>1</v>
      </c>
      <c r="F20" s="8"/>
      <c r="G20" s="8"/>
      <c r="H20" s="8"/>
      <c r="I20" s="8"/>
      <c r="J20" s="8"/>
      <c r="K20" s="8"/>
      <c r="L20" s="8"/>
      <c r="M20" s="8"/>
      <c r="N20" s="8"/>
      <c r="O20" s="8"/>
    </row>
    <row r="21" spans="4:15">
      <c r="D21" s="18" t="s">
        <v>308</v>
      </c>
      <c r="E21" s="19">
        <f>((d_FTSS_h*d_ET_res_c_h*d_EF_res_c*d_SE*d_AAFres_c*d_SA_res_c*d_FQ_res_c)+(d_FTSS_h*d_ET_res_a_h*d_EF_res_a*d_SE*d_AAFres_a*d_SA_res_a*d_FQ_res_a))</f>
        <v>37056.25</v>
      </c>
    </row>
    <row r="22" spans="4:15">
      <c r="D22" s="18" t="s">
        <v>309</v>
      </c>
      <c r="E22" s="19">
        <f>((d_IRA_res_c*d_EF_res_c*d_AAFres_c)+(d_IRA_res_a*d_EF_res_a*d_AAFres_a))</f>
        <v>481.25</v>
      </c>
    </row>
  </sheetData>
  <sheetProtection algorithmName="SHA-512" hashValue="rDKROow3O7+fXjQh4NV2Q+r+WY8vzFDcBZFHVA9C7LgsxxSACHhAaDlHID99np5ZrJZXIF/QBwfHnVxsollstQ==" saltValue="69bm9doGTAhAQgQkKh4zyg==" spinCount="100000" sheet="1" objects="1" scenarios="1"/>
  <mergeCells count="5">
    <mergeCell ref="A1:C1"/>
    <mergeCell ref="D1:F1"/>
    <mergeCell ref="G1:I1"/>
    <mergeCell ref="J1:L1"/>
    <mergeCell ref="M1:O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 style="61" bestFit="1" customWidth="1"/>
    <col min="2" max="2" width="11.73046875" style="21" bestFit="1" customWidth="1"/>
    <col min="3" max="3" width="13" style="21" bestFit="1" customWidth="1"/>
    <col min="4" max="4" width="15.59765625" style="21" bestFit="1" customWidth="1"/>
    <col min="5" max="5" width="15.3984375" style="21" bestFit="1" customWidth="1"/>
    <col min="6" max="6" width="13" style="21" bestFit="1" customWidth="1"/>
    <col min="7" max="7" width="14.265625" style="21" bestFit="1" customWidth="1"/>
    <col min="8" max="8" width="14.3984375" style="21" bestFit="1" customWidth="1"/>
    <col min="9" max="9" width="11" style="21" bestFit="1" customWidth="1"/>
    <col min="10" max="11" width="12.73046875" style="21" bestFit="1" customWidth="1"/>
    <col min="12" max="12" width="13.73046875" style="21" bestFit="1" customWidth="1"/>
    <col min="13" max="13" width="11.265625" style="21" bestFit="1" customWidth="1"/>
    <col min="14" max="14" width="11" style="21" bestFit="1" customWidth="1"/>
    <col min="15" max="16" width="12.73046875" style="21" bestFit="1" customWidth="1"/>
    <col min="17" max="17" width="13.73046875" style="21" bestFit="1" customWidth="1"/>
    <col min="18" max="18" width="11.265625" style="21" bestFit="1" customWidth="1"/>
    <col min="19" max="254" width="9.06640625" style="21"/>
    <col min="255" max="255" width="15.3984375" style="21" bestFit="1" customWidth="1"/>
    <col min="256" max="256" width="11.1328125" style="21" bestFit="1" customWidth="1"/>
    <col min="257" max="257" width="14.59765625" style="21" bestFit="1" customWidth="1"/>
    <col min="258" max="258" width="17.3984375" style="21" bestFit="1" customWidth="1"/>
    <col min="259" max="259" width="17.59765625" style="21" bestFit="1" customWidth="1"/>
    <col min="260" max="260" width="14.73046875" style="21" bestFit="1" customWidth="1"/>
    <col min="261" max="261" width="14.3984375" style="21" bestFit="1" customWidth="1"/>
    <col min="262" max="262" width="12.1328125" style="21" bestFit="1" customWidth="1"/>
    <col min="263" max="263" width="12.3984375" style="21" bestFit="1" customWidth="1"/>
    <col min="264" max="265" width="13.86328125" style="21" bestFit="1" customWidth="1"/>
    <col min="266" max="266" width="14.86328125" style="21" bestFit="1" customWidth="1"/>
    <col min="267" max="267" width="12.1328125" style="21" bestFit="1" customWidth="1"/>
    <col min="268" max="268" width="12.3984375" style="21" bestFit="1" customWidth="1"/>
    <col min="269" max="270" width="13.86328125" style="21" bestFit="1" customWidth="1"/>
    <col min="271" max="271" width="14.86328125" style="21" bestFit="1" customWidth="1"/>
    <col min="272" max="510" width="9.06640625" style="21"/>
    <col min="511" max="511" width="15.3984375" style="21" bestFit="1" customWidth="1"/>
    <col min="512" max="512" width="11.1328125" style="21" bestFit="1" customWidth="1"/>
    <col min="513" max="513" width="14.59765625" style="21" bestFit="1" customWidth="1"/>
    <col min="514" max="514" width="17.3984375" style="21" bestFit="1" customWidth="1"/>
    <col min="515" max="515" width="17.59765625" style="21" bestFit="1" customWidth="1"/>
    <col min="516" max="516" width="14.73046875" style="21" bestFit="1" customWidth="1"/>
    <col min="517" max="517" width="14.3984375" style="21" bestFit="1" customWidth="1"/>
    <col min="518" max="518" width="12.1328125" style="21" bestFit="1" customWidth="1"/>
    <col min="519" max="519" width="12.3984375" style="21" bestFit="1" customWidth="1"/>
    <col min="520" max="521" width="13.86328125" style="21" bestFit="1" customWidth="1"/>
    <col min="522" max="522" width="14.86328125" style="21" bestFit="1" customWidth="1"/>
    <col min="523" max="523" width="12.1328125" style="21" bestFit="1" customWidth="1"/>
    <col min="524" max="524" width="12.3984375" style="21" bestFit="1" customWidth="1"/>
    <col min="525" max="526" width="13.86328125" style="21" bestFit="1" customWidth="1"/>
    <col min="527" max="527" width="14.86328125" style="21" bestFit="1" customWidth="1"/>
    <col min="528" max="766" width="9.06640625" style="21"/>
    <col min="767" max="767" width="15.3984375" style="21" bestFit="1" customWidth="1"/>
    <col min="768" max="768" width="11.1328125" style="21" bestFit="1" customWidth="1"/>
    <col min="769" max="769" width="14.59765625" style="21" bestFit="1" customWidth="1"/>
    <col min="770" max="770" width="17.3984375" style="21" bestFit="1" customWidth="1"/>
    <col min="771" max="771" width="17.59765625" style="21" bestFit="1" customWidth="1"/>
    <col min="772" max="772" width="14.73046875" style="21" bestFit="1" customWidth="1"/>
    <col min="773" max="773" width="14.3984375" style="21" bestFit="1" customWidth="1"/>
    <col min="774" max="774" width="12.1328125" style="21" bestFit="1" customWidth="1"/>
    <col min="775" max="775" width="12.3984375" style="21" bestFit="1" customWidth="1"/>
    <col min="776" max="777" width="13.86328125" style="21" bestFit="1" customWidth="1"/>
    <col min="778" max="778" width="14.86328125" style="21" bestFit="1" customWidth="1"/>
    <col min="779" max="779" width="12.1328125" style="21" bestFit="1" customWidth="1"/>
    <col min="780" max="780" width="12.3984375" style="21" bestFit="1" customWidth="1"/>
    <col min="781" max="782" width="13.86328125" style="21" bestFit="1" customWidth="1"/>
    <col min="783" max="783" width="14.86328125" style="21" bestFit="1" customWidth="1"/>
    <col min="784" max="1022" width="9.06640625" style="21"/>
    <col min="1023" max="1023" width="15.3984375" style="21" bestFit="1" customWidth="1"/>
    <col min="1024" max="1024" width="11.1328125" style="21" bestFit="1" customWidth="1"/>
    <col min="1025" max="1025" width="14.59765625" style="21" bestFit="1" customWidth="1"/>
    <col min="1026" max="1026" width="17.3984375" style="21" bestFit="1" customWidth="1"/>
    <col min="1027" max="1027" width="17.59765625" style="21" bestFit="1" customWidth="1"/>
    <col min="1028" max="1028" width="14.73046875" style="21" bestFit="1" customWidth="1"/>
    <col min="1029" max="1029" width="14.3984375" style="21" bestFit="1" customWidth="1"/>
    <col min="1030" max="1030" width="12.1328125" style="21" bestFit="1" customWidth="1"/>
    <col min="1031" max="1031" width="12.3984375" style="21" bestFit="1" customWidth="1"/>
    <col min="1032" max="1033" width="13.86328125" style="21" bestFit="1" customWidth="1"/>
    <col min="1034" max="1034" width="14.86328125" style="21" bestFit="1" customWidth="1"/>
    <col min="1035" max="1035" width="12.1328125" style="21" bestFit="1" customWidth="1"/>
    <col min="1036" max="1036" width="12.3984375" style="21" bestFit="1" customWidth="1"/>
    <col min="1037" max="1038" width="13.86328125" style="21" bestFit="1" customWidth="1"/>
    <col min="1039" max="1039" width="14.86328125" style="21" bestFit="1" customWidth="1"/>
    <col min="1040" max="1278" width="9.06640625" style="21"/>
    <col min="1279" max="1279" width="15.3984375" style="21" bestFit="1" customWidth="1"/>
    <col min="1280" max="1280" width="11.1328125" style="21" bestFit="1" customWidth="1"/>
    <col min="1281" max="1281" width="14.59765625" style="21" bestFit="1" customWidth="1"/>
    <col min="1282" max="1282" width="17.3984375" style="21" bestFit="1" customWidth="1"/>
    <col min="1283" max="1283" width="17.59765625" style="21" bestFit="1" customWidth="1"/>
    <col min="1284" max="1284" width="14.73046875" style="21" bestFit="1" customWidth="1"/>
    <col min="1285" max="1285" width="14.3984375" style="21" bestFit="1" customWidth="1"/>
    <col min="1286" max="1286" width="12.1328125" style="21" bestFit="1" customWidth="1"/>
    <col min="1287" max="1287" width="12.3984375" style="21" bestFit="1" customWidth="1"/>
    <col min="1288" max="1289" width="13.86328125" style="21" bestFit="1" customWidth="1"/>
    <col min="1290" max="1290" width="14.86328125" style="21" bestFit="1" customWidth="1"/>
    <col min="1291" max="1291" width="12.1328125" style="21" bestFit="1" customWidth="1"/>
    <col min="1292" max="1292" width="12.3984375" style="21" bestFit="1" customWidth="1"/>
    <col min="1293" max="1294" width="13.86328125" style="21" bestFit="1" customWidth="1"/>
    <col min="1295" max="1295" width="14.86328125" style="21" bestFit="1" customWidth="1"/>
    <col min="1296" max="1534" width="9.06640625" style="21"/>
    <col min="1535" max="1535" width="15.3984375" style="21" bestFit="1" customWidth="1"/>
    <col min="1536" max="1536" width="11.1328125" style="21" bestFit="1" customWidth="1"/>
    <col min="1537" max="1537" width="14.59765625" style="21" bestFit="1" customWidth="1"/>
    <col min="1538" max="1538" width="17.3984375" style="21" bestFit="1" customWidth="1"/>
    <col min="1539" max="1539" width="17.59765625" style="21" bestFit="1" customWidth="1"/>
    <col min="1540" max="1540" width="14.73046875" style="21" bestFit="1" customWidth="1"/>
    <col min="1541" max="1541" width="14.3984375" style="21" bestFit="1" customWidth="1"/>
    <col min="1542" max="1542" width="12.1328125" style="21" bestFit="1" customWidth="1"/>
    <col min="1543" max="1543" width="12.3984375" style="21" bestFit="1" customWidth="1"/>
    <col min="1544" max="1545" width="13.86328125" style="21" bestFit="1" customWidth="1"/>
    <col min="1546" max="1546" width="14.86328125" style="21" bestFit="1" customWidth="1"/>
    <col min="1547" max="1547" width="12.1328125" style="21" bestFit="1" customWidth="1"/>
    <col min="1548" max="1548" width="12.3984375" style="21" bestFit="1" customWidth="1"/>
    <col min="1549" max="1550" width="13.86328125" style="21" bestFit="1" customWidth="1"/>
    <col min="1551" max="1551" width="14.86328125" style="21" bestFit="1" customWidth="1"/>
    <col min="1552" max="1790" width="9.06640625" style="21"/>
    <col min="1791" max="1791" width="15.3984375" style="21" bestFit="1" customWidth="1"/>
    <col min="1792" max="1792" width="11.1328125" style="21" bestFit="1" customWidth="1"/>
    <col min="1793" max="1793" width="14.59765625" style="21" bestFit="1" customWidth="1"/>
    <col min="1794" max="1794" width="17.3984375" style="21" bestFit="1" customWidth="1"/>
    <col min="1795" max="1795" width="17.59765625" style="21" bestFit="1" customWidth="1"/>
    <col min="1796" max="1796" width="14.73046875" style="21" bestFit="1" customWidth="1"/>
    <col min="1797" max="1797" width="14.3984375" style="21" bestFit="1" customWidth="1"/>
    <col min="1798" max="1798" width="12.1328125" style="21" bestFit="1" customWidth="1"/>
    <col min="1799" max="1799" width="12.3984375" style="21" bestFit="1" customWidth="1"/>
    <col min="1800" max="1801" width="13.86328125" style="21" bestFit="1" customWidth="1"/>
    <col min="1802" max="1802" width="14.86328125" style="21" bestFit="1" customWidth="1"/>
    <col min="1803" max="1803" width="12.1328125" style="21" bestFit="1" customWidth="1"/>
    <col min="1804" max="1804" width="12.3984375" style="21" bestFit="1" customWidth="1"/>
    <col min="1805" max="1806" width="13.86328125" style="21" bestFit="1" customWidth="1"/>
    <col min="1807" max="1807" width="14.86328125" style="21" bestFit="1" customWidth="1"/>
    <col min="1808" max="2046" width="9.06640625" style="21"/>
    <col min="2047" max="2047" width="15.3984375" style="21" bestFit="1" customWidth="1"/>
    <col min="2048" max="2048" width="11.1328125" style="21" bestFit="1" customWidth="1"/>
    <col min="2049" max="2049" width="14.59765625" style="21" bestFit="1" customWidth="1"/>
    <col min="2050" max="2050" width="17.3984375" style="21" bestFit="1" customWidth="1"/>
    <col min="2051" max="2051" width="17.59765625" style="21" bestFit="1" customWidth="1"/>
    <col min="2052" max="2052" width="14.73046875" style="21" bestFit="1" customWidth="1"/>
    <col min="2053" max="2053" width="14.3984375" style="21" bestFit="1" customWidth="1"/>
    <col min="2054" max="2054" width="12.1328125" style="21" bestFit="1" customWidth="1"/>
    <col min="2055" max="2055" width="12.3984375" style="21" bestFit="1" customWidth="1"/>
    <col min="2056" max="2057" width="13.86328125" style="21" bestFit="1" customWidth="1"/>
    <col min="2058" max="2058" width="14.86328125" style="21" bestFit="1" customWidth="1"/>
    <col min="2059" max="2059" width="12.1328125" style="21" bestFit="1" customWidth="1"/>
    <col min="2060" max="2060" width="12.3984375" style="21" bestFit="1" customWidth="1"/>
    <col min="2061" max="2062" width="13.86328125" style="21" bestFit="1" customWidth="1"/>
    <col min="2063" max="2063" width="14.86328125" style="21" bestFit="1" customWidth="1"/>
    <col min="2064" max="2302" width="9.06640625" style="21"/>
    <col min="2303" max="2303" width="15.3984375" style="21" bestFit="1" customWidth="1"/>
    <col min="2304" max="2304" width="11.1328125" style="21" bestFit="1" customWidth="1"/>
    <col min="2305" max="2305" width="14.59765625" style="21" bestFit="1" customWidth="1"/>
    <col min="2306" max="2306" width="17.3984375" style="21" bestFit="1" customWidth="1"/>
    <col min="2307" max="2307" width="17.59765625" style="21" bestFit="1" customWidth="1"/>
    <col min="2308" max="2308" width="14.73046875" style="21" bestFit="1" customWidth="1"/>
    <col min="2309" max="2309" width="14.3984375" style="21" bestFit="1" customWidth="1"/>
    <col min="2310" max="2310" width="12.1328125" style="21" bestFit="1" customWidth="1"/>
    <col min="2311" max="2311" width="12.3984375" style="21" bestFit="1" customWidth="1"/>
    <col min="2312" max="2313" width="13.86328125" style="21" bestFit="1" customWidth="1"/>
    <col min="2314" max="2314" width="14.86328125" style="21" bestFit="1" customWidth="1"/>
    <col min="2315" max="2315" width="12.1328125" style="21" bestFit="1" customWidth="1"/>
    <col min="2316" max="2316" width="12.3984375" style="21" bestFit="1" customWidth="1"/>
    <col min="2317" max="2318" width="13.86328125" style="21" bestFit="1" customWidth="1"/>
    <col min="2319" max="2319" width="14.86328125" style="21" bestFit="1" customWidth="1"/>
    <col min="2320" max="2558" width="9.06640625" style="21"/>
    <col min="2559" max="2559" width="15.3984375" style="21" bestFit="1" customWidth="1"/>
    <col min="2560" max="2560" width="11.1328125" style="21" bestFit="1" customWidth="1"/>
    <col min="2561" max="2561" width="14.59765625" style="21" bestFit="1" customWidth="1"/>
    <col min="2562" max="2562" width="17.3984375" style="21" bestFit="1" customWidth="1"/>
    <col min="2563" max="2563" width="17.59765625" style="21" bestFit="1" customWidth="1"/>
    <col min="2564" max="2564" width="14.73046875" style="21" bestFit="1" customWidth="1"/>
    <col min="2565" max="2565" width="14.3984375" style="21" bestFit="1" customWidth="1"/>
    <col min="2566" max="2566" width="12.1328125" style="21" bestFit="1" customWidth="1"/>
    <col min="2567" max="2567" width="12.3984375" style="21" bestFit="1" customWidth="1"/>
    <col min="2568" max="2569" width="13.86328125" style="21" bestFit="1" customWidth="1"/>
    <col min="2570" max="2570" width="14.86328125" style="21" bestFit="1" customWidth="1"/>
    <col min="2571" max="2571" width="12.1328125" style="21" bestFit="1" customWidth="1"/>
    <col min="2572" max="2572" width="12.3984375" style="21" bestFit="1" customWidth="1"/>
    <col min="2573" max="2574" width="13.86328125" style="21" bestFit="1" customWidth="1"/>
    <col min="2575" max="2575" width="14.86328125" style="21" bestFit="1" customWidth="1"/>
    <col min="2576" max="2814" width="9.06640625" style="21"/>
    <col min="2815" max="2815" width="15.3984375" style="21" bestFit="1" customWidth="1"/>
    <col min="2816" max="2816" width="11.1328125" style="21" bestFit="1" customWidth="1"/>
    <col min="2817" max="2817" width="14.59765625" style="21" bestFit="1" customWidth="1"/>
    <col min="2818" max="2818" width="17.3984375" style="21" bestFit="1" customWidth="1"/>
    <col min="2819" max="2819" width="17.59765625" style="21" bestFit="1" customWidth="1"/>
    <col min="2820" max="2820" width="14.73046875" style="21" bestFit="1" customWidth="1"/>
    <col min="2821" max="2821" width="14.3984375" style="21" bestFit="1" customWidth="1"/>
    <col min="2822" max="2822" width="12.1328125" style="21" bestFit="1" customWidth="1"/>
    <col min="2823" max="2823" width="12.3984375" style="21" bestFit="1" customWidth="1"/>
    <col min="2824" max="2825" width="13.86328125" style="21" bestFit="1" customWidth="1"/>
    <col min="2826" max="2826" width="14.86328125" style="21" bestFit="1" customWidth="1"/>
    <col min="2827" max="2827" width="12.1328125" style="21" bestFit="1" customWidth="1"/>
    <col min="2828" max="2828" width="12.3984375" style="21" bestFit="1" customWidth="1"/>
    <col min="2829" max="2830" width="13.86328125" style="21" bestFit="1" customWidth="1"/>
    <col min="2831" max="2831" width="14.86328125" style="21" bestFit="1" customWidth="1"/>
    <col min="2832" max="3070" width="9.06640625" style="21"/>
    <col min="3071" max="3071" width="15.3984375" style="21" bestFit="1" customWidth="1"/>
    <col min="3072" max="3072" width="11.1328125" style="21" bestFit="1" customWidth="1"/>
    <col min="3073" max="3073" width="14.59765625" style="21" bestFit="1" customWidth="1"/>
    <col min="3074" max="3074" width="17.3984375" style="21" bestFit="1" customWidth="1"/>
    <col min="3075" max="3075" width="17.59765625" style="21" bestFit="1" customWidth="1"/>
    <col min="3076" max="3076" width="14.73046875" style="21" bestFit="1" customWidth="1"/>
    <col min="3077" max="3077" width="14.3984375" style="21" bestFit="1" customWidth="1"/>
    <col min="3078" max="3078" width="12.1328125" style="21" bestFit="1" customWidth="1"/>
    <col min="3079" max="3079" width="12.3984375" style="21" bestFit="1" customWidth="1"/>
    <col min="3080" max="3081" width="13.86328125" style="21" bestFit="1" customWidth="1"/>
    <col min="3082" max="3082" width="14.86328125" style="21" bestFit="1" customWidth="1"/>
    <col min="3083" max="3083" width="12.1328125" style="21" bestFit="1" customWidth="1"/>
    <col min="3084" max="3084" width="12.3984375" style="21" bestFit="1" customWidth="1"/>
    <col min="3085" max="3086" width="13.86328125" style="21" bestFit="1" customWidth="1"/>
    <col min="3087" max="3087" width="14.86328125" style="21" bestFit="1" customWidth="1"/>
    <col min="3088" max="3326" width="9.06640625" style="21"/>
    <col min="3327" max="3327" width="15.3984375" style="21" bestFit="1" customWidth="1"/>
    <col min="3328" max="3328" width="11.1328125" style="21" bestFit="1" customWidth="1"/>
    <col min="3329" max="3329" width="14.59765625" style="21" bestFit="1" customWidth="1"/>
    <col min="3330" max="3330" width="17.3984375" style="21" bestFit="1" customWidth="1"/>
    <col min="3331" max="3331" width="17.59765625" style="21" bestFit="1" customWidth="1"/>
    <col min="3332" max="3332" width="14.73046875" style="21" bestFit="1" customWidth="1"/>
    <col min="3333" max="3333" width="14.3984375" style="21" bestFit="1" customWidth="1"/>
    <col min="3334" max="3334" width="12.1328125" style="21" bestFit="1" customWidth="1"/>
    <col min="3335" max="3335" width="12.3984375" style="21" bestFit="1" customWidth="1"/>
    <col min="3336" max="3337" width="13.86328125" style="21" bestFit="1" customWidth="1"/>
    <col min="3338" max="3338" width="14.86328125" style="21" bestFit="1" customWidth="1"/>
    <col min="3339" max="3339" width="12.1328125" style="21" bestFit="1" customWidth="1"/>
    <col min="3340" max="3340" width="12.3984375" style="21" bestFit="1" customWidth="1"/>
    <col min="3341" max="3342" width="13.86328125" style="21" bestFit="1" customWidth="1"/>
    <col min="3343" max="3343" width="14.86328125" style="21" bestFit="1" customWidth="1"/>
    <col min="3344" max="3582" width="9.06640625" style="21"/>
    <col min="3583" max="3583" width="15.3984375" style="21" bestFit="1" customWidth="1"/>
    <col min="3584" max="3584" width="11.1328125" style="21" bestFit="1" customWidth="1"/>
    <col min="3585" max="3585" width="14.59765625" style="21" bestFit="1" customWidth="1"/>
    <col min="3586" max="3586" width="17.3984375" style="21" bestFit="1" customWidth="1"/>
    <col min="3587" max="3587" width="17.59765625" style="21" bestFit="1" customWidth="1"/>
    <col min="3588" max="3588" width="14.73046875" style="21" bestFit="1" customWidth="1"/>
    <col min="3589" max="3589" width="14.3984375" style="21" bestFit="1" customWidth="1"/>
    <col min="3590" max="3590" width="12.1328125" style="21" bestFit="1" customWidth="1"/>
    <col min="3591" max="3591" width="12.3984375" style="21" bestFit="1" customWidth="1"/>
    <col min="3592" max="3593" width="13.86328125" style="21" bestFit="1" customWidth="1"/>
    <col min="3594" max="3594" width="14.86328125" style="21" bestFit="1" customWidth="1"/>
    <col min="3595" max="3595" width="12.1328125" style="21" bestFit="1" customWidth="1"/>
    <col min="3596" max="3596" width="12.3984375" style="21" bestFit="1" customWidth="1"/>
    <col min="3597" max="3598" width="13.86328125" style="21" bestFit="1" customWidth="1"/>
    <col min="3599" max="3599" width="14.86328125" style="21" bestFit="1" customWidth="1"/>
    <col min="3600" max="3838" width="9.06640625" style="21"/>
    <col min="3839" max="3839" width="15.3984375" style="21" bestFit="1" customWidth="1"/>
    <col min="3840" max="3840" width="11.1328125" style="21" bestFit="1" customWidth="1"/>
    <col min="3841" max="3841" width="14.59765625" style="21" bestFit="1" customWidth="1"/>
    <col min="3842" max="3842" width="17.3984375" style="21" bestFit="1" customWidth="1"/>
    <col min="3843" max="3843" width="17.59765625" style="21" bestFit="1" customWidth="1"/>
    <col min="3844" max="3844" width="14.73046875" style="21" bestFit="1" customWidth="1"/>
    <col min="3845" max="3845" width="14.3984375" style="21" bestFit="1" customWidth="1"/>
    <col min="3846" max="3846" width="12.1328125" style="21" bestFit="1" customWidth="1"/>
    <col min="3847" max="3847" width="12.3984375" style="21" bestFit="1" customWidth="1"/>
    <col min="3848" max="3849" width="13.86328125" style="21" bestFit="1" customWidth="1"/>
    <col min="3850" max="3850" width="14.86328125" style="21" bestFit="1" customWidth="1"/>
    <col min="3851" max="3851" width="12.1328125" style="21" bestFit="1" customWidth="1"/>
    <col min="3852" max="3852" width="12.3984375" style="21" bestFit="1" customWidth="1"/>
    <col min="3853" max="3854" width="13.86328125" style="21" bestFit="1" customWidth="1"/>
    <col min="3855" max="3855" width="14.86328125" style="21" bestFit="1" customWidth="1"/>
    <col min="3856" max="4094" width="9.06640625" style="21"/>
    <col min="4095" max="4095" width="15.3984375" style="21" bestFit="1" customWidth="1"/>
    <col min="4096" max="4096" width="11.1328125" style="21" bestFit="1" customWidth="1"/>
    <col min="4097" max="4097" width="14.59765625" style="21" bestFit="1" customWidth="1"/>
    <col min="4098" max="4098" width="17.3984375" style="21" bestFit="1" customWidth="1"/>
    <col min="4099" max="4099" width="17.59765625" style="21" bestFit="1" customWidth="1"/>
    <col min="4100" max="4100" width="14.73046875" style="21" bestFit="1" customWidth="1"/>
    <col min="4101" max="4101" width="14.3984375" style="21" bestFit="1" customWidth="1"/>
    <col min="4102" max="4102" width="12.1328125" style="21" bestFit="1" customWidth="1"/>
    <col min="4103" max="4103" width="12.3984375" style="21" bestFit="1" customWidth="1"/>
    <col min="4104" max="4105" width="13.86328125" style="21" bestFit="1" customWidth="1"/>
    <col min="4106" max="4106" width="14.86328125" style="21" bestFit="1" customWidth="1"/>
    <col min="4107" max="4107" width="12.1328125" style="21" bestFit="1" customWidth="1"/>
    <col min="4108" max="4108" width="12.3984375" style="21" bestFit="1" customWidth="1"/>
    <col min="4109" max="4110" width="13.86328125" style="21" bestFit="1" customWidth="1"/>
    <col min="4111" max="4111" width="14.86328125" style="21" bestFit="1" customWidth="1"/>
    <col min="4112" max="4350" width="9.06640625" style="21"/>
    <col min="4351" max="4351" width="15.3984375" style="21" bestFit="1" customWidth="1"/>
    <col min="4352" max="4352" width="11.1328125" style="21" bestFit="1" customWidth="1"/>
    <col min="4353" max="4353" width="14.59765625" style="21" bestFit="1" customWidth="1"/>
    <col min="4354" max="4354" width="17.3984375" style="21" bestFit="1" customWidth="1"/>
    <col min="4355" max="4355" width="17.59765625" style="21" bestFit="1" customWidth="1"/>
    <col min="4356" max="4356" width="14.73046875" style="21" bestFit="1" customWidth="1"/>
    <col min="4357" max="4357" width="14.3984375" style="21" bestFit="1" customWidth="1"/>
    <col min="4358" max="4358" width="12.1328125" style="21" bestFit="1" customWidth="1"/>
    <col min="4359" max="4359" width="12.3984375" style="21" bestFit="1" customWidth="1"/>
    <col min="4360" max="4361" width="13.86328125" style="21" bestFit="1" customWidth="1"/>
    <col min="4362" max="4362" width="14.86328125" style="21" bestFit="1" customWidth="1"/>
    <col min="4363" max="4363" width="12.1328125" style="21" bestFit="1" customWidth="1"/>
    <col min="4364" max="4364" width="12.3984375" style="21" bestFit="1" customWidth="1"/>
    <col min="4365" max="4366" width="13.86328125" style="21" bestFit="1" customWidth="1"/>
    <col min="4367" max="4367" width="14.86328125" style="21" bestFit="1" customWidth="1"/>
    <col min="4368" max="4606" width="9.06640625" style="21"/>
    <col min="4607" max="4607" width="15.3984375" style="21" bestFit="1" customWidth="1"/>
    <col min="4608" max="4608" width="11.1328125" style="21" bestFit="1" customWidth="1"/>
    <col min="4609" max="4609" width="14.59765625" style="21" bestFit="1" customWidth="1"/>
    <col min="4610" max="4610" width="17.3984375" style="21" bestFit="1" customWidth="1"/>
    <col min="4611" max="4611" width="17.59765625" style="21" bestFit="1" customWidth="1"/>
    <col min="4612" max="4612" width="14.73046875" style="21" bestFit="1" customWidth="1"/>
    <col min="4613" max="4613" width="14.3984375" style="21" bestFit="1" customWidth="1"/>
    <col min="4614" max="4614" width="12.1328125" style="21" bestFit="1" customWidth="1"/>
    <col min="4615" max="4615" width="12.3984375" style="21" bestFit="1" customWidth="1"/>
    <col min="4616" max="4617" width="13.86328125" style="21" bestFit="1" customWidth="1"/>
    <col min="4618" max="4618" width="14.86328125" style="21" bestFit="1" customWidth="1"/>
    <col min="4619" max="4619" width="12.1328125" style="21" bestFit="1" customWidth="1"/>
    <col min="4620" max="4620" width="12.3984375" style="21" bestFit="1" customWidth="1"/>
    <col min="4621" max="4622" width="13.86328125" style="21" bestFit="1" customWidth="1"/>
    <col min="4623" max="4623" width="14.86328125" style="21" bestFit="1" customWidth="1"/>
    <col min="4624" max="4862" width="9.06640625" style="21"/>
    <col min="4863" max="4863" width="15.3984375" style="21" bestFit="1" customWidth="1"/>
    <col min="4864" max="4864" width="11.1328125" style="21" bestFit="1" customWidth="1"/>
    <col min="4865" max="4865" width="14.59765625" style="21" bestFit="1" customWidth="1"/>
    <col min="4866" max="4866" width="17.3984375" style="21" bestFit="1" customWidth="1"/>
    <col min="4867" max="4867" width="17.59765625" style="21" bestFit="1" customWidth="1"/>
    <col min="4868" max="4868" width="14.73046875" style="21" bestFit="1" customWidth="1"/>
    <col min="4869" max="4869" width="14.3984375" style="21" bestFit="1" customWidth="1"/>
    <col min="4870" max="4870" width="12.1328125" style="21" bestFit="1" customWidth="1"/>
    <col min="4871" max="4871" width="12.3984375" style="21" bestFit="1" customWidth="1"/>
    <col min="4872" max="4873" width="13.86328125" style="21" bestFit="1" customWidth="1"/>
    <col min="4874" max="4874" width="14.86328125" style="21" bestFit="1" customWidth="1"/>
    <col min="4875" max="4875" width="12.1328125" style="21" bestFit="1" customWidth="1"/>
    <col min="4876" max="4876" width="12.3984375" style="21" bestFit="1" customWidth="1"/>
    <col min="4877" max="4878" width="13.86328125" style="21" bestFit="1" customWidth="1"/>
    <col min="4879" max="4879" width="14.86328125" style="21" bestFit="1" customWidth="1"/>
    <col min="4880" max="5118" width="9.06640625" style="21"/>
    <col min="5119" max="5119" width="15.3984375" style="21" bestFit="1" customWidth="1"/>
    <col min="5120" max="5120" width="11.1328125" style="21" bestFit="1" customWidth="1"/>
    <col min="5121" max="5121" width="14.59765625" style="21" bestFit="1" customWidth="1"/>
    <col min="5122" max="5122" width="17.3984375" style="21" bestFit="1" customWidth="1"/>
    <col min="5123" max="5123" width="17.59765625" style="21" bestFit="1" customWidth="1"/>
    <col min="5124" max="5124" width="14.73046875" style="21" bestFit="1" customWidth="1"/>
    <col min="5125" max="5125" width="14.3984375" style="21" bestFit="1" customWidth="1"/>
    <col min="5126" max="5126" width="12.1328125" style="21" bestFit="1" customWidth="1"/>
    <col min="5127" max="5127" width="12.3984375" style="21" bestFit="1" customWidth="1"/>
    <col min="5128" max="5129" width="13.86328125" style="21" bestFit="1" customWidth="1"/>
    <col min="5130" max="5130" width="14.86328125" style="21" bestFit="1" customWidth="1"/>
    <col min="5131" max="5131" width="12.1328125" style="21" bestFit="1" customWidth="1"/>
    <col min="5132" max="5132" width="12.3984375" style="21" bestFit="1" customWidth="1"/>
    <col min="5133" max="5134" width="13.86328125" style="21" bestFit="1" customWidth="1"/>
    <col min="5135" max="5135" width="14.86328125" style="21" bestFit="1" customWidth="1"/>
    <col min="5136" max="5374" width="9.06640625" style="21"/>
    <col min="5375" max="5375" width="15.3984375" style="21" bestFit="1" customWidth="1"/>
    <col min="5376" max="5376" width="11.1328125" style="21" bestFit="1" customWidth="1"/>
    <col min="5377" max="5377" width="14.59765625" style="21" bestFit="1" customWidth="1"/>
    <col min="5378" max="5378" width="17.3984375" style="21" bestFit="1" customWidth="1"/>
    <col min="5379" max="5379" width="17.59765625" style="21" bestFit="1" customWidth="1"/>
    <col min="5380" max="5380" width="14.73046875" style="21" bestFit="1" customWidth="1"/>
    <col min="5381" max="5381" width="14.3984375" style="21" bestFit="1" customWidth="1"/>
    <col min="5382" max="5382" width="12.1328125" style="21" bestFit="1" customWidth="1"/>
    <col min="5383" max="5383" width="12.3984375" style="21" bestFit="1" customWidth="1"/>
    <col min="5384" max="5385" width="13.86328125" style="21" bestFit="1" customWidth="1"/>
    <col min="5386" max="5386" width="14.86328125" style="21" bestFit="1" customWidth="1"/>
    <col min="5387" max="5387" width="12.1328125" style="21" bestFit="1" customWidth="1"/>
    <col min="5388" max="5388" width="12.3984375" style="21" bestFit="1" customWidth="1"/>
    <col min="5389" max="5390" width="13.86328125" style="21" bestFit="1" customWidth="1"/>
    <col min="5391" max="5391" width="14.86328125" style="21" bestFit="1" customWidth="1"/>
    <col min="5392" max="5630" width="9.06640625" style="21"/>
    <col min="5631" max="5631" width="15.3984375" style="21" bestFit="1" customWidth="1"/>
    <col min="5632" max="5632" width="11.1328125" style="21" bestFit="1" customWidth="1"/>
    <col min="5633" max="5633" width="14.59765625" style="21" bestFit="1" customWidth="1"/>
    <col min="5634" max="5634" width="17.3984375" style="21" bestFit="1" customWidth="1"/>
    <col min="5635" max="5635" width="17.59765625" style="21" bestFit="1" customWidth="1"/>
    <col min="5636" max="5636" width="14.73046875" style="21" bestFit="1" customWidth="1"/>
    <col min="5637" max="5637" width="14.3984375" style="21" bestFit="1" customWidth="1"/>
    <col min="5638" max="5638" width="12.1328125" style="21" bestFit="1" customWidth="1"/>
    <col min="5639" max="5639" width="12.3984375" style="21" bestFit="1" customWidth="1"/>
    <col min="5640" max="5641" width="13.86328125" style="21" bestFit="1" customWidth="1"/>
    <col min="5642" max="5642" width="14.86328125" style="21" bestFit="1" customWidth="1"/>
    <col min="5643" max="5643" width="12.1328125" style="21" bestFit="1" customWidth="1"/>
    <col min="5644" max="5644" width="12.3984375" style="21" bestFit="1" customWidth="1"/>
    <col min="5645" max="5646" width="13.86328125" style="21" bestFit="1" customWidth="1"/>
    <col min="5647" max="5647" width="14.86328125" style="21" bestFit="1" customWidth="1"/>
    <col min="5648" max="5886" width="9.06640625" style="21"/>
    <col min="5887" max="5887" width="15.3984375" style="21" bestFit="1" customWidth="1"/>
    <col min="5888" max="5888" width="11.1328125" style="21" bestFit="1" customWidth="1"/>
    <col min="5889" max="5889" width="14.59765625" style="21" bestFit="1" customWidth="1"/>
    <col min="5890" max="5890" width="17.3984375" style="21" bestFit="1" customWidth="1"/>
    <col min="5891" max="5891" width="17.59765625" style="21" bestFit="1" customWidth="1"/>
    <col min="5892" max="5892" width="14.73046875" style="21" bestFit="1" customWidth="1"/>
    <col min="5893" max="5893" width="14.3984375" style="21" bestFit="1" customWidth="1"/>
    <col min="5894" max="5894" width="12.1328125" style="21" bestFit="1" customWidth="1"/>
    <col min="5895" max="5895" width="12.3984375" style="21" bestFit="1" customWidth="1"/>
    <col min="5896" max="5897" width="13.86328125" style="21" bestFit="1" customWidth="1"/>
    <col min="5898" max="5898" width="14.86328125" style="21" bestFit="1" customWidth="1"/>
    <col min="5899" max="5899" width="12.1328125" style="21" bestFit="1" customWidth="1"/>
    <col min="5900" max="5900" width="12.3984375" style="21" bestFit="1" customWidth="1"/>
    <col min="5901" max="5902" width="13.86328125" style="21" bestFit="1" customWidth="1"/>
    <col min="5903" max="5903" width="14.86328125" style="21" bestFit="1" customWidth="1"/>
    <col min="5904" max="6142" width="9.06640625" style="21"/>
    <col min="6143" max="6143" width="15.3984375" style="21" bestFit="1" customWidth="1"/>
    <col min="6144" max="6144" width="11.1328125" style="21" bestFit="1" customWidth="1"/>
    <col min="6145" max="6145" width="14.59765625" style="21" bestFit="1" customWidth="1"/>
    <col min="6146" max="6146" width="17.3984375" style="21" bestFit="1" customWidth="1"/>
    <col min="6147" max="6147" width="17.59765625" style="21" bestFit="1" customWidth="1"/>
    <col min="6148" max="6148" width="14.73046875" style="21" bestFit="1" customWidth="1"/>
    <col min="6149" max="6149" width="14.3984375" style="21" bestFit="1" customWidth="1"/>
    <col min="6150" max="6150" width="12.1328125" style="21" bestFit="1" customWidth="1"/>
    <col min="6151" max="6151" width="12.3984375" style="21" bestFit="1" customWidth="1"/>
    <col min="6152" max="6153" width="13.86328125" style="21" bestFit="1" customWidth="1"/>
    <col min="6154" max="6154" width="14.86328125" style="21" bestFit="1" customWidth="1"/>
    <col min="6155" max="6155" width="12.1328125" style="21" bestFit="1" customWidth="1"/>
    <col min="6156" max="6156" width="12.3984375" style="21" bestFit="1" customWidth="1"/>
    <col min="6157" max="6158" width="13.86328125" style="21" bestFit="1" customWidth="1"/>
    <col min="6159" max="6159" width="14.86328125" style="21" bestFit="1" customWidth="1"/>
    <col min="6160" max="6398" width="9.06640625" style="21"/>
    <col min="6399" max="6399" width="15.3984375" style="21" bestFit="1" customWidth="1"/>
    <col min="6400" max="6400" width="11.1328125" style="21" bestFit="1" customWidth="1"/>
    <col min="6401" max="6401" width="14.59765625" style="21" bestFit="1" customWidth="1"/>
    <col min="6402" max="6402" width="17.3984375" style="21" bestFit="1" customWidth="1"/>
    <col min="6403" max="6403" width="17.59765625" style="21" bestFit="1" customWidth="1"/>
    <col min="6404" max="6404" width="14.73046875" style="21" bestFit="1" customWidth="1"/>
    <col min="6405" max="6405" width="14.3984375" style="21" bestFit="1" customWidth="1"/>
    <col min="6406" max="6406" width="12.1328125" style="21" bestFit="1" customWidth="1"/>
    <col min="6407" max="6407" width="12.3984375" style="21" bestFit="1" customWidth="1"/>
    <col min="6408" max="6409" width="13.86328125" style="21" bestFit="1" customWidth="1"/>
    <col min="6410" max="6410" width="14.86328125" style="21" bestFit="1" customWidth="1"/>
    <col min="6411" max="6411" width="12.1328125" style="21" bestFit="1" customWidth="1"/>
    <col min="6412" max="6412" width="12.3984375" style="21" bestFit="1" customWidth="1"/>
    <col min="6413" max="6414" width="13.86328125" style="21" bestFit="1" customWidth="1"/>
    <col min="6415" max="6415" width="14.86328125" style="21" bestFit="1" customWidth="1"/>
    <col min="6416" max="6654" width="9.06640625" style="21"/>
    <col min="6655" max="6655" width="15.3984375" style="21" bestFit="1" customWidth="1"/>
    <col min="6656" max="6656" width="11.1328125" style="21" bestFit="1" customWidth="1"/>
    <col min="6657" max="6657" width="14.59765625" style="21" bestFit="1" customWidth="1"/>
    <col min="6658" max="6658" width="17.3984375" style="21" bestFit="1" customWidth="1"/>
    <col min="6659" max="6659" width="17.59765625" style="21" bestFit="1" customWidth="1"/>
    <col min="6660" max="6660" width="14.73046875" style="21" bestFit="1" customWidth="1"/>
    <col min="6661" max="6661" width="14.3984375" style="21" bestFit="1" customWidth="1"/>
    <col min="6662" max="6662" width="12.1328125" style="21" bestFit="1" customWidth="1"/>
    <col min="6663" max="6663" width="12.3984375" style="21" bestFit="1" customWidth="1"/>
    <col min="6664" max="6665" width="13.86328125" style="21" bestFit="1" customWidth="1"/>
    <col min="6666" max="6666" width="14.86328125" style="21" bestFit="1" customWidth="1"/>
    <col min="6667" max="6667" width="12.1328125" style="21" bestFit="1" customWidth="1"/>
    <col min="6668" max="6668" width="12.3984375" style="21" bestFit="1" customWidth="1"/>
    <col min="6669" max="6670" width="13.86328125" style="21" bestFit="1" customWidth="1"/>
    <col min="6671" max="6671" width="14.86328125" style="21" bestFit="1" customWidth="1"/>
    <col min="6672" max="6910" width="9.06640625" style="21"/>
    <col min="6911" max="6911" width="15.3984375" style="21" bestFit="1" customWidth="1"/>
    <col min="6912" max="6912" width="11.1328125" style="21" bestFit="1" customWidth="1"/>
    <col min="6913" max="6913" width="14.59765625" style="21" bestFit="1" customWidth="1"/>
    <col min="6914" max="6914" width="17.3984375" style="21" bestFit="1" customWidth="1"/>
    <col min="6915" max="6915" width="17.59765625" style="21" bestFit="1" customWidth="1"/>
    <col min="6916" max="6916" width="14.73046875" style="21" bestFit="1" customWidth="1"/>
    <col min="6917" max="6917" width="14.3984375" style="21" bestFit="1" customWidth="1"/>
    <col min="6918" max="6918" width="12.1328125" style="21" bestFit="1" customWidth="1"/>
    <col min="6919" max="6919" width="12.3984375" style="21" bestFit="1" customWidth="1"/>
    <col min="6920" max="6921" width="13.86328125" style="21" bestFit="1" customWidth="1"/>
    <col min="6922" max="6922" width="14.86328125" style="21" bestFit="1" customWidth="1"/>
    <col min="6923" max="6923" width="12.1328125" style="21" bestFit="1" customWidth="1"/>
    <col min="6924" max="6924" width="12.3984375" style="21" bestFit="1" customWidth="1"/>
    <col min="6925" max="6926" width="13.86328125" style="21" bestFit="1" customWidth="1"/>
    <col min="6927" max="6927" width="14.86328125" style="21" bestFit="1" customWidth="1"/>
    <col min="6928" max="7166" width="9.06640625" style="21"/>
    <col min="7167" max="7167" width="15.3984375" style="21" bestFit="1" customWidth="1"/>
    <col min="7168" max="7168" width="11.1328125" style="21" bestFit="1" customWidth="1"/>
    <col min="7169" max="7169" width="14.59765625" style="21" bestFit="1" customWidth="1"/>
    <col min="7170" max="7170" width="17.3984375" style="21" bestFit="1" customWidth="1"/>
    <col min="7171" max="7171" width="17.59765625" style="21" bestFit="1" customWidth="1"/>
    <col min="7172" max="7172" width="14.73046875" style="21" bestFit="1" customWidth="1"/>
    <col min="7173" max="7173" width="14.3984375" style="21" bestFit="1" customWidth="1"/>
    <col min="7174" max="7174" width="12.1328125" style="21" bestFit="1" customWidth="1"/>
    <col min="7175" max="7175" width="12.3984375" style="21" bestFit="1" customWidth="1"/>
    <col min="7176" max="7177" width="13.86328125" style="21" bestFit="1" customWidth="1"/>
    <col min="7178" max="7178" width="14.86328125" style="21" bestFit="1" customWidth="1"/>
    <col min="7179" max="7179" width="12.1328125" style="21" bestFit="1" customWidth="1"/>
    <col min="7180" max="7180" width="12.3984375" style="21" bestFit="1" customWidth="1"/>
    <col min="7181" max="7182" width="13.86328125" style="21" bestFit="1" customWidth="1"/>
    <col min="7183" max="7183" width="14.86328125" style="21" bestFit="1" customWidth="1"/>
    <col min="7184" max="7422" width="9.06640625" style="21"/>
    <col min="7423" max="7423" width="15.3984375" style="21" bestFit="1" customWidth="1"/>
    <col min="7424" max="7424" width="11.1328125" style="21" bestFit="1" customWidth="1"/>
    <col min="7425" max="7425" width="14.59765625" style="21" bestFit="1" customWidth="1"/>
    <col min="7426" max="7426" width="17.3984375" style="21" bestFit="1" customWidth="1"/>
    <col min="7427" max="7427" width="17.59765625" style="21" bestFit="1" customWidth="1"/>
    <col min="7428" max="7428" width="14.73046875" style="21" bestFit="1" customWidth="1"/>
    <col min="7429" max="7429" width="14.3984375" style="21" bestFit="1" customWidth="1"/>
    <col min="7430" max="7430" width="12.1328125" style="21" bestFit="1" customWidth="1"/>
    <col min="7431" max="7431" width="12.3984375" style="21" bestFit="1" customWidth="1"/>
    <col min="7432" max="7433" width="13.86328125" style="21" bestFit="1" customWidth="1"/>
    <col min="7434" max="7434" width="14.86328125" style="21" bestFit="1" customWidth="1"/>
    <col min="7435" max="7435" width="12.1328125" style="21" bestFit="1" customWidth="1"/>
    <col min="7436" max="7436" width="12.3984375" style="21" bestFit="1" customWidth="1"/>
    <col min="7437" max="7438" width="13.86328125" style="21" bestFit="1" customWidth="1"/>
    <col min="7439" max="7439" width="14.86328125" style="21" bestFit="1" customWidth="1"/>
    <col min="7440" max="7678" width="9.06640625" style="21"/>
    <col min="7679" max="7679" width="15.3984375" style="21" bestFit="1" customWidth="1"/>
    <col min="7680" max="7680" width="11.1328125" style="21" bestFit="1" customWidth="1"/>
    <col min="7681" max="7681" width="14.59765625" style="21" bestFit="1" customWidth="1"/>
    <col min="7682" max="7682" width="17.3984375" style="21" bestFit="1" customWidth="1"/>
    <col min="7683" max="7683" width="17.59765625" style="21" bestFit="1" customWidth="1"/>
    <col min="7684" max="7684" width="14.73046875" style="21" bestFit="1" customWidth="1"/>
    <col min="7685" max="7685" width="14.3984375" style="21" bestFit="1" customWidth="1"/>
    <col min="7686" max="7686" width="12.1328125" style="21" bestFit="1" customWidth="1"/>
    <col min="7687" max="7687" width="12.3984375" style="21" bestFit="1" customWidth="1"/>
    <col min="7688" max="7689" width="13.86328125" style="21" bestFit="1" customWidth="1"/>
    <col min="7690" max="7690" width="14.86328125" style="21" bestFit="1" customWidth="1"/>
    <col min="7691" max="7691" width="12.1328125" style="21" bestFit="1" customWidth="1"/>
    <col min="7692" max="7692" width="12.3984375" style="21" bestFit="1" customWidth="1"/>
    <col min="7693" max="7694" width="13.86328125" style="21" bestFit="1" customWidth="1"/>
    <col min="7695" max="7695" width="14.86328125" style="21" bestFit="1" customWidth="1"/>
    <col min="7696" max="7934" width="9.06640625" style="21"/>
    <col min="7935" max="7935" width="15.3984375" style="21" bestFit="1" customWidth="1"/>
    <col min="7936" max="7936" width="11.1328125" style="21" bestFit="1" customWidth="1"/>
    <col min="7937" max="7937" width="14.59765625" style="21" bestFit="1" customWidth="1"/>
    <col min="7938" max="7938" width="17.3984375" style="21" bestFit="1" customWidth="1"/>
    <col min="7939" max="7939" width="17.59765625" style="21" bestFit="1" customWidth="1"/>
    <col min="7940" max="7940" width="14.73046875" style="21" bestFit="1" customWidth="1"/>
    <col min="7941" max="7941" width="14.3984375" style="21" bestFit="1" customWidth="1"/>
    <col min="7942" max="7942" width="12.1328125" style="21" bestFit="1" customWidth="1"/>
    <col min="7943" max="7943" width="12.3984375" style="21" bestFit="1" customWidth="1"/>
    <col min="7944" max="7945" width="13.86328125" style="21" bestFit="1" customWidth="1"/>
    <col min="7946" max="7946" width="14.86328125" style="21" bestFit="1" customWidth="1"/>
    <col min="7947" max="7947" width="12.1328125" style="21" bestFit="1" customWidth="1"/>
    <col min="7948" max="7948" width="12.3984375" style="21" bestFit="1" customWidth="1"/>
    <col min="7949" max="7950" width="13.86328125" style="21" bestFit="1" customWidth="1"/>
    <col min="7951" max="7951" width="14.86328125" style="21" bestFit="1" customWidth="1"/>
    <col min="7952" max="8190" width="9.06640625" style="21"/>
    <col min="8191" max="8191" width="15.3984375" style="21" bestFit="1" customWidth="1"/>
    <col min="8192" max="8192" width="11.1328125" style="21" bestFit="1" customWidth="1"/>
    <col min="8193" max="8193" width="14.59765625" style="21" bestFit="1" customWidth="1"/>
    <col min="8194" max="8194" width="17.3984375" style="21" bestFit="1" customWidth="1"/>
    <col min="8195" max="8195" width="17.59765625" style="21" bestFit="1" customWidth="1"/>
    <col min="8196" max="8196" width="14.73046875" style="21" bestFit="1" customWidth="1"/>
    <col min="8197" max="8197" width="14.3984375" style="21" bestFit="1" customWidth="1"/>
    <col min="8198" max="8198" width="12.1328125" style="21" bestFit="1" customWidth="1"/>
    <col min="8199" max="8199" width="12.3984375" style="21" bestFit="1" customWidth="1"/>
    <col min="8200" max="8201" width="13.86328125" style="21" bestFit="1" customWidth="1"/>
    <col min="8202" max="8202" width="14.86328125" style="21" bestFit="1" customWidth="1"/>
    <col min="8203" max="8203" width="12.1328125" style="21" bestFit="1" customWidth="1"/>
    <col min="8204" max="8204" width="12.3984375" style="21" bestFit="1" customWidth="1"/>
    <col min="8205" max="8206" width="13.86328125" style="21" bestFit="1" customWidth="1"/>
    <col min="8207" max="8207" width="14.86328125" style="21" bestFit="1" customWidth="1"/>
    <col min="8208" max="8446" width="9.06640625" style="21"/>
    <col min="8447" max="8447" width="15.3984375" style="21" bestFit="1" customWidth="1"/>
    <col min="8448" max="8448" width="11.1328125" style="21" bestFit="1" customWidth="1"/>
    <col min="8449" max="8449" width="14.59765625" style="21" bestFit="1" customWidth="1"/>
    <col min="8450" max="8450" width="17.3984375" style="21" bestFit="1" customWidth="1"/>
    <col min="8451" max="8451" width="17.59765625" style="21" bestFit="1" customWidth="1"/>
    <col min="8452" max="8452" width="14.73046875" style="21" bestFit="1" customWidth="1"/>
    <col min="8453" max="8453" width="14.3984375" style="21" bestFit="1" customWidth="1"/>
    <col min="8454" max="8454" width="12.1328125" style="21" bestFit="1" customWidth="1"/>
    <col min="8455" max="8455" width="12.3984375" style="21" bestFit="1" customWidth="1"/>
    <col min="8456" max="8457" width="13.86328125" style="21" bestFit="1" customWidth="1"/>
    <col min="8458" max="8458" width="14.86328125" style="21" bestFit="1" customWidth="1"/>
    <col min="8459" max="8459" width="12.1328125" style="21" bestFit="1" customWidth="1"/>
    <col min="8460" max="8460" width="12.3984375" style="21" bestFit="1" customWidth="1"/>
    <col min="8461" max="8462" width="13.86328125" style="21" bestFit="1" customWidth="1"/>
    <col min="8463" max="8463" width="14.86328125" style="21" bestFit="1" customWidth="1"/>
    <col min="8464" max="8702" width="9.06640625" style="21"/>
    <col min="8703" max="8703" width="15.3984375" style="21" bestFit="1" customWidth="1"/>
    <col min="8704" max="8704" width="11.1328125" style="21" bestFit="1" customWidth="1"/>
    <col min="8705" max="8705" width="14.59765625" style="21" bestFit="1" customWidth="1"/>
    <col min="8706" max="8706" width="17.3984375" style="21" bestFit="1" customWidth="1"/>
    <col min="8707" max="8707" width="17.59765625" style="21" bestFit="1" customWidth="1"/>
    <col min="8708" max="8708" width="14.73046875" style="21" bestFit="1" customWidth="1"/>
    <col min="8709" max="8709" width="14.3984375" style="21" bestFit="1" customWidth="1"/>
    <col min="8710" max="8710" width="12.1328125" style="21" bestFit="1" customWidth="1"/>
    <col min="8711" max="8711" width="12.3984375" style="21" bestFit="1" customWidth="1"/>
    <col min="8712" max="8713" width="13.86328125" style="21" bestFit="1" customWidth="1"/>
    <col min="8714" max="8714" width="14.86328125" style="21" bestFit="1" customWidth="1"/>
    <col min="8715" max="8715" width="12.1328125" style="21" bestFit="1" customWidth="1"/>
    <col min="8716" max="8716" width="12.3984375" style="21" bestFit="1" customWidth="1"/>
    <col min="8717" max="8718" width="13.86328125" style="21" bestFit="1" customWidth="1"/>
    <col min="8719" max="8719" width="14.86328125" style="21" bestFit="1" customWidth="1"/>
    <col min="8720" max="8958" width="9.06640625" style="21"/>
    <col min="8959" max="8959" width="15.3984375" style="21" bestFit="1" customWidth="1"/>
    <col min="8960" max="8960" width="11.1328125" style="21" bestFit="1" customWidth="1"/>
    <col min="8961" max="8961" width="14.59765625" style="21" bestFit="1" customWidth="1"/>
    <col min="8962" max="8962" width="17.3984375" style="21" bestFit="1" customWidth="1"/>
    <col min="8963" max="8963" width="17.59765625" style="21" bestFit="1" customWidth="1"/>
    <col min="8964" max="8964" width="14.73046875" style="21" bestFit="1" customWidth="1"/>
    <col min="8965" max="8965" width="14.3984375" style="21" bestFit="1" customWidth="1"/>
    <col min="8966" max="8966" width="12.1328125" style="21" bestFit="1" customWidth="1"/>
    <col min="8967" max="8967" width="12.3984375" style="21" bestFit="1" customWidth="1"/>
    <col min="8968" max="8969" width="13.86328125" style="21" bestFit="1" customWidth="1"/>
    <col min="8970" max="8970" width="14.86328125" style="21" bestFit="1" customWidth="1"/>
    <col min="8971" max="8971" width="12.1328125" style="21" bestFit="1" customWidth="1"/>
    <col min="8972" max="8972" width="12.3984375" style="21" bestFit="1" customWidth="1"/>
    <col min="8973" max="8974" width="13.86328125" style="21" bestFit="1" customWidth="1"/>
    <col min="8975" max="8975" width="14.86328125" style="21" bestFit="1" customWidth="1"/>
    <col min="8976" max="9214" width="9.06640625" style="21"/>
    <col min="9215" max="9215" width="15.3984375" style="21" bestFit="1" customWidth="1"/>
    <col min="9216" max="9216" width="11.1328125" style="21" bestFit="1" customWidth="1"/>
    <col min="9217" max="9217" width="14.59765625" style="21" bestFit="1" customWidth="1"/>
    <col min="9218" max="9218" width="17.3984375" style="21" bestFit="1" customWidth="1"/>
    <col min="9219" max="9219" width="17.59765625" style="21" bestFit="1" customWidth="1"/>
    <col min="9220" max="9220" width="14.73046875" style="21" bestFit="1" customWidth="1"/>
    <col min="9221" max="9221" width="14.3984375" style="21" bestFit="1" customWidth="1"/>
    <col min="9222" max="9222" width="12.1328125" style="21" bestFit="1" customWidth="1"/>
    <col min="9223" max="9223" width="12.3984375" style="21" bestFit="1" customWidth="1"/>
    <col min="9224" max="9225" width="13.86328125" style="21" bestFit="1" customWidth="1"/>
    <col min="9226" max="9226" width="14.86328125" style="21" bestFit="1" customWidth="1"/>
    <col min="9227" max="9227" width="12.1328125" style="21" bestFit="1" customWidth="1"/>
    <col min="9228" max="9228" width="12.3984375" style="21" bestFit="1" customWidth="1"/>
    <col min="9229" max="9230" width="13.86328125" style="21" bestFit="1" customWidth="1"/>
    <col min="9231" max="9231" width="14.86328125" style="21" bestFit="1" customWidth="1"/>
    <col min="9232" max="9470" width="9.06640625" style="21"/>
    <col min="9471" max="9471" width="15.3984375" style="21" bestFit="1" customWidth="1"/>
    <col min="9472" max="9472" width="11.1328125" style="21" bestFit="1" customWidth="1"/>
    <col min="9473" max="9473" width="14.59765625" style="21" bestFit="1" customWidth="1"/>
    <col min="9474" max="9474" width="17.3984375" style="21" bestFit="1" customWidth="1"/>
    <col min="9475" max="9475" width="17.59765625" style="21" bestFit="1" customWidth="1"/>
    <col min="9476" max="9476" width="14.73046875" style="21" bestFit="1" customWidth="1"/>
    <col min="9477" max="9477" width="14.3984375" style="21" bestFit="1" customWidth="1"/>
    <col min="9478" max="9478" width="12.1328125" style="21" bestFit="1" customWidth="1"/>
    <col min="9479" max="9479" width="12.3984375" style="21" bestFit="1" customWidth="1"/>
    <col min="9480" max="9481" width="13.86328125" style="21" bestFit="1" customWidth="1"/>
    <col min="9482" max="9482" width="14.86328125" style="21" bestFit="1" customWidth="1"/>
    <col min="9483" max="9483" width="12.1328125" style="21" bestFit="1" customWidth="1"/>
    <col min="9484" max="9484" width="12.3984375" style="21" bestFit="1" customWidth="1"/>
    <col min="9485" max="9486" width="13.86328125" style="21" bestFit="1" customWidth="1"/>
    <col min="9487" max="9487" width="14.86328125" style="21" bestFit="1" customWidth="1"/>
    <col min="9488" max="9726" width="9.06640625" style="21"/>
    <col min="9727" max="9727" width="15.3984375" style="21" bestFit="1" customWidth="1"/>
    <col min="9728" max="9728" width="11.1328125" style="21" bestFit="1" customWidth="1"/>
    <col min="9729" max="9729" width="14.59765625" style="21" bestFit="1" customWidth="1"/>
    <col min="9730" max="9730" width="17.3984375" style="21" bestFit="1" customWidth="1"/>
    <col min="9731" max="9731" width="17.59765625" style="21" bestFit="1" customWidth="1"/>
    <col min="9732" max="9732" width="14.73046875" style="21" bestFit="1" customWidth="1"/>
    <col min="9733" max="9733" width="14.3984375" style="21" bestFit="1" customWidth="1"/>
    <col min="9734" max="9734" width="12.1328125" style="21" bestFit="1" customWidth="1"/>
    <col min="9735" max="9735" width="12.3984375" style="21" bestFit="1" customWidth="1"/>
    <col min="9736" max="9737" width="13.86328125" style="21" bestFit="1" customWidth="1"/>
    <col min="9738" max="9738" width="14.86328125" style="21" bestFit="1" customWidth="1"/>
    <col min="9739" max="9739" width="12.1328125" style="21" bestFit="1" customWidth="1"/>
    <col min="9740" max="9740" width="12.3984375" style="21" bestFit="1" customWidth="1"/>
    <col min="9741" max="9742" width="13.86328125" style="21" bestFit="1" customWidth="1"/>
    <col min="9743" max="9743" width="14.86328125" style="21" bestFit="1" customWidth="1"/>
    <col min="9744" max="9982" width="9.06640625" style="21"/>
    <col min="9983" max="9983" width="15.3984375" style="21" bestFit="1" customWidth="1"/>
    <col min="9984" max="9984" width="11.1328125" style="21" bestFit="1" customWidth="1"/>
    <col min="9985" max="9985" width="14.59765625" style="21" bestFit="1" customWidth="1"/>
    <col min="9986" max="9986" width="17.3984375" style="21" bestFit="1" customWidth="1"/>
    <col min="9987" max="9987" width="17.59765625" style="21" bestFit="1" customWidth="1"/>
    <col min="9988" max="9988" width="14.73046875" style="21" bestFit="1" customWidth="1"/>
    <col min="9989" max="9989" width="14.3984375" style="21" bestFit="1" customWidth="1"/>
    <col min="9990" max="9990" width="12.1328125" style="21" bestFit="1" customWidth="1"/>
    <col min="9991" max="9991" width="12.3984375" style="21" bestFit="1" customWidth="1"/>
    <col min="9992" max="9993" width="13.86328125" style="21" bestFit="1" customWidth="1"/>
    <col min="9994" max="9994" width="14.86328125" style="21" bestFit="1" customWidth="1"/>
    <col min="9995" max="9995" width="12.1328125" style="21" bestFit="1" customWidth="1"/>
    <col min="9996" max="9996" width="12.3984375" style="21" bestFit="1" customWidth="1"/>
    <col min="9997" max="9998" width="13.86328125" style="21" bestFit="1" customWidth="1"/>
    <col min="9999" max="9999" width="14.86328125" style="21" bestFit="1" customWidth="1"/>
    <col min="10000" max="10238" width="9.06640625" style="21"/>
    <col min="10239" max="10239" width="15.3984375" style="21" bestFit="1" customWidth="1"/>
    <col min="10240" max="10240" width="11.1328125" style="21" bestFit="1" customWidth="1"/>
    <col min="10241" max="10241" width="14.59765625" style="21" bestFit="1" customWidth="1"/>
    <col min="10242" max="10242" width="17.3984375" style="21" bestFit="1" customWidth="1"/>
    <col min="10243" max="10243" width="17.59765625" style="21" bestFit="1" customWidth="1"/>
    <col min="10244" max="10244" width="14.73046875" style="21" bestFit="1" customWidth="1"/>
    <col min="10245" max="10245" width="14.3984375" style="21" bestFit="1" customWidth="1"/>
    <col min="10246" max="10246" width="12.1328125" style="21" bestFit="1" customWidth="1"/>
    <col min="10247" max="10247" width="12.3984375" style="21" bestFit="1" customWidth="1"/>
    <col min="10248" max="10249" width="13.86328125" style="21" bestFit="1" customWidth="1"/>
    <col min="10250" max="10250" width="14.86328125" style="21" bestFit="1" customWidth="1"/>
    <col min="10251" max="10251" width="12.1328125" style="21" bestFit="1" customWidth="1"/>
    <col min="10252" max="10252" width="12.3984375" style="21" bestFit="1" customWidth="1"/>
    <col min="10253" max="10254" width="13.86328125" style="21" bestFit="1" customWidth="1"/>
    <col min="10255" max="10255" width="14.86328125" style="21" bestFit="1" customWidth="1"/>
    <col min="10256" max="10494" width="9.06640625" style="21"/>
    <col min="10495" max="10495" width="15.3984375" style="21" bestFit="1" customWidth="1"/>
    <col min="10496" max="10496" width="11.1328125" style="21" bestFit="1" customWidth="1"/>
    <col min="10497" max="10497" width="14.59765625" style="21" bestFit="1" customWidth="1"/>
    <col min="10498" max="10498" width="17.3984375" style="21" bestFit="1" customWidth="1"/>
    <col min="10499" max="10499" width="17.59765625" style="21" bestFit="1" customWidth="1"/>
    <col min="10500" max="10500" width="14.73046875" style="21" bestFit="1" customWidth="1"/>
    <col min="10501" max="10501" width="14.3984375" style="21" bestFit="1" customWidth="1"/>
    <col min="10502" max="10502" width="12.1328125" style="21" bestFit="1" customWidth="1"/>
    <col min="10503" max="10503" width="12.3984375" style="21" bestFit="1" customWidth="1"/>
    <col min="10504" max="10505" width="13.86328125" style="21" bestFit="1" customWidth="1"/>
    <col min="10506" max="10506" width="14.86328125" style="21" bestFit="1" customWidth="1"/>
    <col min="10507" max="10507" width="12.1328125" style="21" bestFit="1" customWidth="1"/>
    <col min="10508" max="10508" width="12.3984375" style="21" bestFit="1" customWidth="1"/>
    <col min="10509" max="10510" width="13.86328125" style="21" bestFit="1" customWidth="1"/>
    <col min="10511" max="10511" width="14.86328125" style="21" bestFit="1" customWidth="1"/>
    <col min="10512" max="10750" width="9.06640625" style="21"/>
    <col min="10751" max="10751" width="15.3984375" style="21" bestFit="1" customWidth="1"/>
    <col min="10752" max="10752" width="11.1328125" style="21" bestFit="1" customWidth="1"/>
    <col min="10753" max="10753" width="14.59765625" style="21" bestFit="1" customWidth="1"/>
    <col min="10754" max="10754" width="17.3984375" style="21" bestFit="1" customWidth="1"/>
    <col min="10755" max="10755" width="17.59765625" style="21" bestFit="1" customWidth="1"/>
    <col min="10756" max="10756" width="14.73046875" style="21" bestFit="1" customWidth="1"/>
    <col min="10757" max="10757" width="14.3984375" style="21" bestFit="1" customWidth="1"/>
    <col min="10758" max="10758" width="12.1328125" style="21" bestFit="1" customWidth="1"/>
    <col min="10759" max="10759" width="12.3984375" style="21" bestFit="1" customWidth="1"/>
    <col min="10760" max="10761" width="13.86328125" style="21" bestFit="1" customWidth="1"/>
    <col min="10762" max="10762" width="14.86328125" style="21" bestFit="1" customWidth="1"/>
    <col min="10763" max="10763" width="12.1328125" style="21" bestFit="1" customWidth="1"/>
    <col min="10764" max="10764" width="12.3984375" style="21" bestFit="1" customWidth="1"/>
    <col min="10765" max="10766" width="13.86328125" style="21" bestFit="1" customWidth="1"/>
    <col min="10767" max="10767" width="14.86328125" style="21" bestFit="1" customWidth="1"/>
    <col min="10768" max="11006" width="9.06640625" style="21"/>
    <col min="11007" max="11007" width="15.3984375" style="21" bestFit="1" customWidth="1"/>
    <col min="11008" max="11008" width="11.1328125" style="21" bestFit="1" customWidth="1"/>
    <col min="11009" max="11009" width="14.59765625" style="21" bestFit="1" customWidth="1"/>
    <col min="11010" max="11010" width="17.3984375" style="21" bestFit="1" customWidth="1"/>
    <col min="11011" max="11011" width="17.59765625" style="21" bestFit="1" customWidth="1"/>
    <col min="11012" max="11012" width="14.73046875" style="21" bestFit="1" customWidth="1"/>
    <col min="11013" max="11013" width="14.3984375" style="21" bestFit="1" customWidth="1"/>
    <col min="11014" max="11014" width="12.1328125" style="21" bestFit="1" customWidth="1"/>
    <col min="11015" max="11015" width="12.3984375" style="21" bestFit="1" customWidth="1"/>
    <col min="11016" max="11017" width="13.86328125" style="21" bestFit="1" customWidth="1"/>
    <col min="11018" max="11018" width="14.86328125" style="21" bestFit="1" customWidth="1"/>
    <col min="11019" max="11019" width="12.1328125" style="21" bestFit="1" customWidth="1"/>
    <col min="11020" max="11020" width="12.3984375" style="21" bestFit="1" customWidth="1"/>
    <col min="11021" max="11022" width="13.86328125" style="21" bestFit="1" customWidth="1"/>
    <col min="11023" max="11023" width="14.86328125" style="21" bestFit="1" customWidth="1"/>
    <col min="11024" max="11262" width="9.06640625" style="21"/>
    <col min="11263" max="11263" width="15.3984375" style="21" bestFit="1" customWidth="1"/>
    <col min="11264" max="11264" width="11.1328125" style="21" bestFit="1" customWidth="1"/>
    <col min="11265" max="11265" width="14.59765625" style="21" bestFit="1" customWidth="1"/>
    <col min="11266" max="11266" width="17.3984375" style="21" bestFit="1" customWidth="1"/>
    <col min="11267" max="11267" width="17.59765625" style="21" bestFit="1" customWidth="1"/>
    <col min="11268" max="11268" width="14.73046875" style="21" bestFit="1" customWidth="1"/>
    <col min="11269" max="11269" width="14.3984375" style="21" bestFit="1" customWidth="1"/>
    <col min="11270" max="11270" width="12.1328125" style="21" bestFit="1" customWidth="1"/>
    <col min="11271" max="11271" width="12.3984375" style="21" bestFit="1" customWidth="1"/>
    <col min="11272" max="11273" width="13.86328125" style="21" bestFit="1" customWidth="1"/>
    <col min="11274" max="11274" width="14.86328125" style="21" bestFit="1" customWidth="1"/>
    <col min="11275" max="11275" width="12.1328125" style="21" bestFit="1" customWidth="1"/>
    <col min="11276" max="11276" width="12.3984375" style="21" bestFit="1" customWidth="1"/>
    <col min="11277" max="11278" width="13.86328125" style="21" bestFit="1" customWidth="1"/>
    <col min="11279" max="11279" width="14.86328125" style="21" bestFit="1" customWidth="1"/>
    <col min="11280" max="11518" width="9.06640625" style="21"/>
    <col min="11519" max="11519" width="15.3984375" style="21" bestFit="1" customWidth="1"/>
    <col min="11520" max="11520" width="11.1328125" style="21" bestFit="1" customWidth="1"/>
    <col min="11521" max="11521" width="14.59765625" style="21" bestFit="1" customWidth="1"/>
    <col min="11522" max="11522" width="17.3984375" style="21" bestFit="1" customWidth="1"/>
    <col min="11523" max="11523" width="17.59765625" style="21" bestFit="1" customWidth="1"/>
    <col min="11524" max="11524" width="14.73046875" style="21" bestFit="1" customWidth="1"/>
    <col min="11525" max="11525" width="14.3984375" style="21" bestFit="1" customWidth="1"/>
    <col min="11526" max="11526" width="12.1328125" style="21" bestFit="1" customWidth="1"/>
    <col min="11527" max="11527" width="12.3984375" style="21" bestFit="1" customWidth="1"/>
    <col min="11528" max="11529" width="13.86328125" style="21" bestFit="1" customWidth="1"/>
    <col min="11530" max="11530" width="14.86328125" style="21" bestFit="1" customWidth="1"/>
    <col min="11531" max="11531" width="12.1328125" style="21" bestFit="1" customWidth="1"/>
    <col min="11532" max="11532" width="12.3984375" style="21" bestFit="1" customWidth="1"/>
    <col min="11533" max="11534" width="13.86328125" style="21" bestFit="1" customWidth="1"/>
    <col min="11535" max="11535" width="14.86328125" style="21" bestFit="1" customWidth="1"/>
    <col min="11536" max="11774" width="9.06640625" style="21"/>
    <col min="11775" max="11775" width="15.3984375" style="21" bestFit="1" customWidth="1"/>
    <col min="11776" max="11776" width="11.1328125" style="21" bestFit="1" customWidth="1"/>
    <col min="11777" max="11777" width="14.59765625" style="21" bestFit="1" customWidth="1"/>
    <col min="11778" max="11778" width="17.3984375" style="21" bestFit="1" customWidth="1"/>
    <col min="11779" max="11779" width="17.59765625" style="21" bestFit="1" customWidth="1"/>
    <col min="11780" max="11780" width="14.73046875" style="21" bestFit="1" customWidth="1"/>
    <col min="11781" max="11781" width="14.3984375" style="21" bestFit="1" customWidth="1"/>
    <col min="11782" max="11782" width="12.1328125" style="21" bestFit="1" customWidth="1"/>
    <col min="11783" max="11783" width="12.3984375" style="21" bestFit="1" customWidth="1"/>
    <col min="11784" max="11785" width="13.86328125" style="21" bestFit="1" customWidth="1"/>
    <col min="11786" max="11786" width="14.86328125" style="21" bestFit="1" customWidth="1"/>
    <col min="11787" max="11787" width="12.1328125" style="21" bestFit="1" customWidth="1"/>
    <col min="11788" max="11788" width="12.3984375" style="21" bestFit="1" customWidth="1"/>
    <col min="11789" max="11790" width="13.86328125" style="21" bestFit="1" customWidth="1"/>
    <col min="11791" max="11791" width="14.86328125" style="21" bestFit="1" customWidth="1"/>
    <col min="11792" max="12030" width="9.06640625" style="21"/>
    <col min="12031" max="12031" width="15.3984375" style="21" bestFit="1" customWidth="1"/>
    <col min="12032" max="12032" width="11.1328125" style="21" bestFit="1" customWidth="1"/>
    <col min="12033" max="12033" width="14.59765625" style="21" bestFit="1" customWidth="1"/>
    <col min="12034" max="12034" width="17.3984375" style="21" bestFit="1" customWidth="1"/>
    <col min="12035" max="12035" width="17.59765625" style="21" bestFit="1" customWidth="1"/>
    <col min="12036" max="12036" width="14.73046875" style="21" bestFit="1" customWidth="1"/>
    <col min="12037" max="12037" width="14.3984375" style="21" bestFit="1" customWidth="1"/>
    <col min="12038" max="12038" width="12.1328125" style="21" bestFit="1" customWidth="1"/>
    <col min="12039" max="12039" width="12.3984375" style="21" bestFit="1" customWidth="1"/>
    <col min="12040" max="12041" width="13.86328125" style="21" bestFit="1" customWidth="1"/>
    <col min="12042" max="12042" width="14.86328125" style="21" bestFit="1" customWidth="1"/>
    <col min="12043" max="12043" width="12.1328125" style="21" bestFit="1" customWidth="1"/>
    <col min="12044" max="12044" width="12.3984375" style="21" bestFit="1" customWidth="1"/>
    <col min="12045" max="12046" width="13.86328125" style="21" bestFit="1" customWidth="1"/>
    <col min="12047" max="12047" width="14.86328125" style="21" bestFit="1" customWidth="1"/>
    <col min="12048" max="12286" width="9.06640625" style="21"/>
    <col min="12287" max="12287" width="15.3984375" style="21" bestFit="1" customWidth="1"/>
    <col min="12288" max="12288" width="11.1328125" style="21" bestFit="1" customWidth="1"/>
    <col min="12289" max="12289" width="14.59765625" style="21" bestFit="1" customWidth="1"/>
    <col min="12290" max="12290" width="17.3984375" style="21" bestFit="1" customWidth="1"/>
    <col min="12291" max="12291" width="17.59765625" style="21" bestFit="1" customWidth="1"/>
    <col min="12292" max="12292" width="14.73046875" style="21" bestFit="1" customWidth="1"/>
    <col min="12293" max="12293" width="14.3984375" style="21" bestFit="1" customWidth="1"/>
    <col min="12294" max="12294" width="12.1328125" style="21" bestFit="1" customWidth="1"/>
    <col min="12295" max="12295" width="12.3984375" style="21" bestFit="1" customWidth="1"/>
    <col min="12296" max="12297" width="13.86328125" style="21" bestFit="1" customWidth="1"/>
    <col min="12298" max="12298" width="14.86328125" style="21" bestFit="1" customWidth="1"/>
    <col min="12299" max="12299" width="12.1328125" style="21" bestFit="1" customWidth="1"/>
    <col min="12300" max="12300" width="12.3984375" style="21" bestFit="1" customWidth="1"/>
    <col min="12301" max="12302" width="13.86328125" style="21" bestFit="1" customWidth="1"/>
    <col min="12303" max="12303" width="14.86328125" style="21" bestFit="1" customWidth="1"/>
    <col min="12304" max="12542" width="9.06640625" style="21"/>
    <col min="12543" max="12543" width="15.3984375" style="21" bestFit="1" customWidth="1"/>
    <col min="12544" max="12544" width="11.1328125" style="21" bestFit="1" customWidth="1"/>
    <col min="12545" max="12545" width="14.59765625" style="21" bestFit="1" customWidth="1"/>
    <col min="12546" max="12546" width="17.3984375" style="21" bestFit="1" customWidth="1"/>
    <col min="12547" max="12547" width="17.59765625" style="21" bestFit="1" customWidth="1"/>
    <col min="12548" max="12548" width="14.73046875" style="21" bestFit="1" customWidth="1"/>
    <col min="12549" max="12549" width="14.3984375" style="21" bestFit="1" customWidth="1"/>
    <col min="12550" max="12550" width="12.1328125" style="21" bestFit="1" customWidth="1"/>
    <col min="12551" max="12551" width="12.3984375" style="21" bestFit="1" customWidth="1"/>
    <col min="12552" max="12553" width="13.86328125" style="21" bestFit="1" customWidth="1"/>
    <col min="12554" max="12554" width="14.86328125" style="21" bestFit="1" customWidth="1"/>
    <col min="12555" max="12555" width="12.1328125" style="21" bestFit="1" customWidth="1"/>
    <col min="12556" max="12556" width="12.3984375" style="21" bestFit="1" customWidth="1"/>
    <col min="12557" max="12558" width="13.86328125" style="21" bestFit="1" customWidth="1"/>
    <col min="12559" max="12559" width="14.86328125" style="21" bestFit="1" customWidth="1"/>
    <col min="12560" max="12798" width="9.06640625" style="21"/>
    <col min="12799" max="12799" width="15.3984375" style="21" bestFit="1" customWidth="1"/>
    <col min="12800" max="12800" width="11.1328125" style="21" bestFit="1" customWidth="1"/>
    <col min="12801" max="12801" width="14.59765625" style="21" bestFit="1" customWidth="1"/>
    <col min="12802" max="12802" width="17.3984375" style="21" bestFit="1" customWidth="1"/>
    <col min="12803" max="12803" width="17.59765625" style="21" bestFit="1" customWidth="1"/>
    <col min="12804" max="12804" width="14.73046875" style="21" bestFit="1" customWidth="1"/>
    <col min="12805" max="12805" width="14.3984375" style="21" bestFit="1" customWidth="1"/>
    <col min="12806" max="12806" width="12.1328125" style="21" bestFit="1" customWidth="1"/>
    <col min="12807" max="12807" width="12.3984375" style="21" bestFit="1" customWidth="1"/>
    <col min="12808" max="12809" width="13.86328125" style="21" bestFit="1" customWidth="1"/>
    <col min="12810" max="12810" width="14.86328125" style="21" bestFit="1" customWidth="1"/>
    <col min="12811" max="12811" width="12.1328125" style="21" bestFit="1" customWidth="1"/>
    <col min="12812" max="12812" width="12.3984375" style="21" bestFit="1" customWidth="1"/>
    <col min="12813" max="12814" width="13.86328125" style="21" bestFit="1" customWidth="1"/>
    <col min="12815" max="12815" width="14.86328125" style="21" bestFit="1" customWidth="1"/>
    <col min="12816" max="13054" width="9.06640625" style="21"/>
    <col min="13055" max="13055" width="15.3984375" style="21" bestFit="1" customWidth="1"/>
    <col min="13056" max="13056" width="11.1328125" style="21" bestFit="1" customWidth="1"/>
    <col min="13057" max="13057" width="14.59765625" style="21" bestFit="1" customWidth="1"/>
    <col min="13058" max="13058" width="17.3984375" style="21" bestFit="1" customWidth="1"/>
    <col min="13059" max="13059" width="17.59765625" style="21" bestFit="1" customWidth="1"/>
    <col min="13060" max="13060" width="14.73046875" style="21" bestFit="1" customWidth="1"/>
    <col min="13061" max="13061" width="14.3984375" style="21" bestFit="1" customWidth="1"/>
    <col min="13062" max="13062" width="12.1328125" style="21" bestFit="1" customWidth="1"/>
    <col min="13063" max="13063" width="12.3984375" style="21" bestFit="1" customWidth="1"/>
    <col min="13064" max="13065" width="13.86328125" style="21" bestFit="1" customWidth="1"/>
    <col min="13066" max="13066" width="14.86328125" style="21" bestFit="1" customWidth="1"/>
    <col min="13067" max="13067" width="12.1328125" style="21" bestFit="1" customWidth="1"/>
    <col min="13068" max="13068" width="12.3984375" style="21" bestFit="1" customWidth="1"/>
    <col min="13069" max="13070" width="13.86328125" style="21" bestFit="1" customWidth="1"/>
    <col min="13071" max="13071" width="14.86328125" style="21" bestFit="1" customWidth="1"/>
    <col min="13072" max="13310" width="9.06640625" style="21"/>
    <col min="13311" max="13311" width="15.3984375" style="21" bestFit="1" customWidth="1"/>
    <col min="13312" max="13312" width="11.1328125" style="21" bestFit="1" customWidth="1"/>
    <col min="13313" max="13313" width="14.59765625" style="21" bestFit="1" customWidth="1"/>
    <col min="13314" max="13314" width="17.3984375" style="21" bestFit="1" customWidth="1"/>
    <col min="13315" max="13315" width="17.59765625" style="21" bestFit="1" customWidth="1"/>
    <col min="13316" max="13316" width="14.73046875" style="21" bestFit="1" customWidth="1"/>
    <col min="13317" max="13317" width="14.3984375" style="21" bestFit="1" customWidth="1"/>
    <col min="13318" max="13318" width="12.1328125" style="21" bestFit="1" customWidth="1"/>
    <col min="13319" max="13319" width="12.3984375" style="21" bestFit="1" customWidth="1"/>
    <col min="13320" max="13321" width="13.86328125" style="21" bestFit="1" customWidth="1"/>
    <col min="13322" max="13322" width="14.86328125" style="21" bestFit="1" customWidth="1"/>
    <col min="13323" max="13323" width="12.1328125" style="21" bestFit="1" customWidth="1"/>
    <col min="13324" max="13324" width="12.3984375" style="21" bestFit="1" customWidth="1"/>
    <col min="13325" max="13326" width="13.86328125" style="21" bestFit="1" customWidth="1"/>
    <col min="13327" max="13327" width="14.86328125" style="21" bestFit="1" customWidth="1"/>
    <col min="13328" max="13566" width="9.06640625" style="21"/>
    <col min="13567" max="13567" width="15.3984375" style="21" bestFit="1" customWidth="1"/>
    <col min="13568" max="13568" width="11.1328125" style="21" bestFit="1" customWidth="1"/>
    <col min="13569" max="13569" width="14.59765625" style="21" bestFit="1" customWidth="1"/>
    <col min="13570" max="13570" width="17.3984375" style="21" bestFit="1" customWidth="1"/>
    <col min="13571" max="13571" width="17.59765625" style="21" bestFit="1" customWidth="1"/>
    <col min="13572" max="13572" width="14.73046875" style="21" bestFit="1" customWidth="1"/>
    <col min="13573" max="13573" width="14.3984375" style="21" bestFit="1" customWidth="1"/>
    <col min="13574" max="13574" width="12.1328125" style="21" bestFit="1" customWidth="1"/>
    <col min="13575" max="13575" width="12.3984375" style="21" bestFit="1" customWidth="1"/>
    <col min="13576" max="13577" width="13.86328125" style="21" bestFit="1" customWidth="1"/>
    <col min="13578" max="13578" width="14.86328125" style="21" bestFit="1" customWidth="1"/>
    <col min="13579" max="13579" width="12.1328125" style="21" bestFit="1" customWidth="1"/>
    <col min="13580" max="13580" width="12.3984375" style="21" bestFit="1" customWidth="1"/>
    <col min="13581" max="13582" width="13.86328125" style="21" bestFit="1" customWidth="1"/>
    <col min="13583" max="13583" width="14.86328125" style="21" bestFit="1" customWidth="1"/>
    <col min="13584" max="13822" width="9.06640625" style="21"/>
    <col min="13823" max="13823" width="15.3984375" style="21" bestFit="1" customWidth="1"/>
    <col min="13824" max="13824" width="11.1328125" style="21" bestFit="1" customWidth="1"/>
    <col min="13825" max="13825" width="14.59765625" style="21" bestFit="1" customWidth="1"/>
    <col min="13826" max="13826" width="17.3984375" style="21" bestFit="1" customWidth="1"/>
    <col min="13827" max="13827" width="17.59765625" style="21" bestFit="1" customWidth="1"/>
    <col min="13828" max="13828" width="14.73046875" style="21" bestFit="1" customWidth="1"/>
    <col min="13829" max="13829" width="14.3984375" style="21" bestFit="1" customWidth="1"/>
    <col min="13830" max="13830" width="12.1328125" style="21" bestFit="1" customWidth="1"/>
    <col min="13831" max="13831" width="12.3984375" style="21" bestFit="1" customWidth="1"/>
    <col min="13832" max="13833" width="13.86328125" style="21" bestFit="1" customWidth="1"/>
    <col min="13834" max="13834" width="14.86328125" style="21" bestFit="1" customWidth="1"/>
    <col min="13835" max="13835" width="12.1328125" style="21" bestFit="1" customWidth="1"/>
    <col min="13836" max="13836" width="12.3984375" style="21" bestFit="1" customWidth="1"/>
    <col min="13837" max="13838" width="13.86328125" style="21" bestFit="1" customWidth="1"/>
    <col min="13839" max="13839" width="14.86328125" style="21" bestFit="1" customWidth="1"/>
    <col min="13840" max="14078" width="9.06640625" style="21"/>
    <col min="14079" max="14079" width="15.3984375" style="21" bestFit="1" customWidth="1"/>
    <col min="14080" max="14080" width="11.1328125" style="21" bestFit="1" customWidth="1"/>
    <col min="14081" max="14081" width="14.59765625" style="21" bestFit="1" customWidth="1"/>
    <col min="14082" max="14082" width="17.3984375" style="21" bestFit="1" customWidth="1"/>
    <col min="14083" max="14083" width="17.59765625" style="21" bestFit="1" customWidth="1"/>
    <col min="14084" max="14084" width="14.73046875" style="21" bestFit="1" customWidth="1"/>
    <col min="14085" max="14085" width="14.3984375" style="21" bestFit="1" customWidth="1"/>
    <col min="14086" max="14086" width="12.1328125" style="21" bestFit="1" customWidth="1"/>
    <col min="14087" max="14087" width="12.3984375" style="21" bestFit="1" customWidth="1"/>
    <col min="14088" max="14089" width="13.86328125" style="21" bestFit="1" customWidth="1"/>
    <col min="14090" max="14090" width="14.86328125" style="21" bestFit="1" customWidth="1"/>
    <col min="14091" max="14091" width="12.1328125" style="21" bestFit="1" customWidth="1"/>
    <col min="14092" max="14092" width="12.3984375" style="21" bestFit="1" customWidth="1"/>
    <col min="14093" max="14094" width="13.86328125" style="21" bestFit="1" customWidth="1"/>
    <col min="14095" max="14095" width="14.86328125" style="21" bestFit="1" customWidth="1"/>
    <col min="14096" max="14334" width="9.06640625" style="21"/>
    <col min="14335" max="14335" width="15.3984375" style="21" bestFit="1" customWidth="1"/>
    <col min="14336" max="14336" width="11.1328125" style="21" bestFit="1" customWidth="1"/>
    <col min="14337" max="14337" width="14.59765625" style="21" bestFit="1" customWidth="1"/>
    <col min="14338" max="14338" width="17.3984375" style="21" bestFit="1" customWidth="1"/>
    <col min="14339" max="14339" width="17.59765625" style="21" bestFit="1" customWidth="1"/>
    <col min="14340" max="14340" width="14.73046875" style="21" bestFit="1" customWidth="1"/>
    <col min="14341" max="14341" width="14.3984375" style="21" bestFit="1" customWidth="1"/>
    <col min="14342" max="14342" width="12.1328125" style="21" bestFit="1" customWidth="1"/>
    <col min="14343" max="14343" width="12.3984375" style="21" bestFit="1" customWidth="1"/>
    <col min="14344" max="14345" width="13.86328125" style="21" bestFit="1" customWidth="1"/>
    <col min="14346" max="14346" width="14.86328125" style="21" bestFit="1" customWidth="1"/>
    <col min="14347" max="14347" width="12.1328125" style="21" bestFit="1" customWidth="1"/>
    <col min="14348" max="14348" width="12.3984375" style="21" bestFit="1" customWidth="1"/>
    <col min="14349" max="14350" width="13.86328125" style="21" bestFit="1" customWidth="1"/>
    <col min="14351" max="14351" width="14.86328125" style="21" bestFit="1" customWidth="1"/>
    <col min="14352" max="14590" width="9.06640625" style="21"/>
    <col min="14591" max="14591" width="15.3984375" style="21" bestFit="1" customWidth="1"/>
    <col min="14592" max="14592" width="11.1328125" style="21" bestFit="1" customWidth="1"/>
    <col min="14593" max="14593" width="14.59765625" style="21" bestFit="1" customWidth="1"/>
    <col min="14594" max="14594" width="17.3984375" style="21" bestFit="1" customWidth="1"/>
    <col min="14595" max="14595" width="17.59765625" style="21" bestFit="1" customWidth="1"/>
    <col min="14596" max="14596" width="14.73046875" style="21" bestFit="1" customWidth="1"/>
    <col min="14597" max="14597" width="14.3984375" style="21" bestFit="1" customWidth="1"/>
    <col min="14598" max="14598" width="12.1328125" style="21" bestFit="1" customWidth="1"/>
    <col min="14599" max="14599" width="12.3984375" style="21" bestFit="1" customWidth="1"/>
    <col min="14600" max="14601" width="13.86328125" style="21" bestFit="1" customWidth="1"/>
    <col min="14602" max="14602" width="14.86328125" style="21" bestFit="1" customWidth="1"/>
    <col min="14603" max="14603" width="12.1328125" style="21" bestFit="1" customWidth="1"/>
    <col min="14604" max="14604" width="12.3984375" style="21" bestFit="1" customWidth="1"/>
    <col min="14605" max="14606" width="13.86328125" style="21" bestFit="1" customWidth="1"/>
    <col min="14607" max="14607" width="14.86328125" style="21" bestFit="1" customWidth="1"/>
    <col min="14608" max="14846" width="9.06640625" style="21"/>
    <col min="14847" max="14847" width="15.3984375" style="21" bestFit="1" customWidth="1"/>
    <col min="14848" max="14848" width="11.1328125" style="21" bestFit="1" customWidth="1"/>
    <col min="14849" max="14849" width="14.59765625" style="21" bestFit="1" customWidth="1"/>
    <col min="14850" max="14850" width="17.3984375" style="21" bestFit="1" customWidth="1"/>
    <col min="14851" max="14851" width="17.59765625" style="21" bestFit="1" customWidth="1"/>
    <col min="14852" max="14852" width="14.73046875" style="21" bestFit="1" customWidth="1"/>
    <col min="14853" max="14853" width="14.3984375" style="21" bestFit="1" customWidth="1"/>
    <col min="14854" max="14854" width="12.1328125" style="21" bestFit="1" customWidth="1"/>
    <col min="14855" max="14855" width="12.3984375" style="21" bestFit="1" customWidth="1"/>
    <col min="14856" max="14857" width="13.86328125" style="21" bestFit="1" customWidth="1"/>
    <col min="14858" max="14858" width="14.86328125" style="21" bestFit="1" customWidth="1"/>
    <col min="14859" max="14859" width="12.1328125" style="21" bestFit="1" customWidth="1"/>
    <col min="14860" max="14860" width="12.3984375" style="21" bestFit="1" customWidth="1"/>
    <col min="14861" max="14862" width="13.86328125" style="21" bestFit="1" customWidth="1"/>
    <col min="14863" max="14863" width="14.86328125" style="21" bestFit="1" customWidth="1"/>
    <col min="14864" max="15102" width="9.06640625" style="21"/>
    <col min="15103" max="15103" width="15.3984375" style="21" bestFit="1" customWidth="1"/>
    <col min="15104" max="15104" width="11.1328125" style="21" bestFit="1" customWidth="1"/>
    <col min="15105" max="15105" width="14.59765625" style="21" bestFit="1" customWidth="1"/>
    <col min="15106" max="15106" width="17.3984375" style="21" bestFit="1" customWidth="1"/>
    <col min="15107" max="15107" width="17.59765625" style="21" bestFit="1" customWidth="1"/>
    <col min="15108" max="15108" width="14.73046875" style="21" bestFit="1" customWidth="1"/>
    <col min="15109" max="15109" width="14.3984375" style="21" bestFit="1" customWidth="1"/>
    <col min="15110" max="15110" width="12.1328125" style="21" bestFit="1" customWidth="1"/>
    <col min="15111" max="15111" width="12.3984375" style="21" bestFit="1" customWidth="1"/>
    <col min="15112" max="15113" width="13.86328125" style="21" bestFit="1" customWidth="1"/>
    <col min="15114" max="15114" width="14.86328125" style="21" bestFit="1" customWidth="1"/>
    <col min="15115" max="15115" width="12.1328125" style="21" bestFit="1" customWidth="1"/>
    <col min="15116" max="15116" width="12.3984375" style="21" bestFit="1" customWidth="1"/>
    <col min="15117" max="15118" width="13.86328125" style="21" bestFit="1" customWidth="1"/>
    <col min="15119" max="15119" width="14.86328125" style="21" bestFit="1" customWidth="1"/>
    <col min="15120" max="15358" width="9.06640625" style="21"/>
    <col min="15359" max="15359" width="15.3984375" style="21" bestFit="1" customWidth="1"/>
    <col min="15360" max="15360" width="11.1328125" style="21" bestFit="1" customWidth="1"/>
    <col min="15361" max="15361" width="14.59765625" style="21" bestFit="1" customWidth="1"/>
    <col min="15362" max="15362" width="17.3984375" style="21" bestFit="1" customWidth="1"/>
    <col min="15363" max="15363" width="17.59765625" style="21" bestFit="1" customWidth="1"/>
    <col min="15364" max="15364" width="14.73046875" style="21" bestFit="1" customWidth="1"/>
    <col min="15365" max="15365" width="14.3984375" style="21" bestFit="1" customWidth="1"/>
    <col min="15366" max="15366" width="12.1328125" style="21" bestFit="1" customWidth="1"/>
    <col min="15367" max="15367" width="12.3984375" style="21" bestFit="1" customWidth="1"/>
    <col min="15368" max="15369" width="13.86328125" style="21" bestFit="1" customWidth="1"/>
    <col min="15370" max="15370" width="14.86328125" style="21" bestFit="1" customWidth="1"/>
    <col min="15371" max="15371" width="12.1328125" style="21" bestFit="1" customWidth="1"/>
    <col min="15372" max="15372" width="12.3984375" style="21" bestFit="1" customWidth="1"/>
    <col min="15373" max="15374" width="13.86328125" style="21" bestFit="1" customWidth="1"/>
    <col min="15375" max="15375" width="14.86328125" style="21" bestFit="1" customWidth="1"/>
    <col min="15376" max="15614" width="9.06640625" style="21"/>
    <col min="15615" max="15615" width="15.3984375" style="21" bestFit="1" customWidth="1"/>
    <col min="15616" max="15616" width="11.1328125" style="21" bestFit="1" customWidth="1"/>
    <col min="15617" max="15617" width="14.59765625" style="21" bestFit="1" customWidth="1"/>
    <col min="15618" max="15618" width="17.3984375" style="21" bestFit="1" customWidth="1"/>
    <col min="15619" max="15619" width="17.59765625" style="21" bestFit="1" customWidth="1"/>
    <col min="15620" max="15620" width="14.73046875" style="21" bestFit="1" customWidth="1"/>
    <col min="15621" max="15621" width="14.3984375" style="21" bestFit="1" customWidth="1"/>
    <col min="15622" max="15622" width="12.1328125" style="21" bestFit="1" customWidth="1"/>
    <col min="15623" max="15623" width="12.3984375" style="21" bestFit="1" customWidth="1"/>
    <col min="15624" max="15625" width="13.86328125" style="21" bestFit="1" customWidth="1"/>
    <col min="15626" max="15626" width="14.86328125" style="21" bestFit="1" customWidth="1"/>
    <col min="15627" max="15627" width="12.1328125" style="21" bestFit="1" customWidth="1"/>
    <col min="15628" max="15628" width="12.3984375" style="21" bestFit="1" customWidth="1"/>
    <col min="15629" max="15630" width="13.86328125" style="21" bestFit="1" customWidth="1"/>
    <col min="15631" max="15631" width="14.86328125" style="21" bestFit="1" customWidth="1"/>
    <col min="15632" max="15870" width="9.06640625" style="21"/>
    <col min="15871" max="15871" width="15.3984375" style="21" bestFit="1" customWidth="1"/>
    <col min="15872" max="15872" width="11.1328125" style="21" bestFit="1" customWidth="1"/>
    <col min="15873" max="15873" width="14.59765625" style="21" bestFit="1" customWidth="1"/>
    <col min="15874" max="15874" width="17.3984375" style="21" bestFit="1" customWidth="1"/>
    <col min="15875" max="15875" width="17.59765625" style="21" bestFit="1" customWidth="1"/>
    <col min="15876" max="15876" width="14.73046875" style="21" bestFit="1" customWidth="1"/>
    <col min="15877" max="15877" width="14.3984375" style="21" bestFit="1" customWidth="1"/>
    <col min="15878" max="15878" width="12.1328125" style="21" bestFit="1" customWidth="1"/>
    <col min="15879" max="15879" width="12.3984375" style="21" bestFit="1" customWidth="1"/>
    <col min="15880" max="15881" width="13.86328125" style="21" bestFit="1" customWidth="1"/>
    <col min="15882" max="15882" width="14.86328125" style="21" bestFit="1" customWidth="1"/>
    <col min="15883" max="15883" width="12.1328125" style="21" bestFit="1" customWidth="1"/>
    <col min="15884" max="15884" width="12.3984375" style="21" bestFit="1" customWidth="1"/>
    <col min="15885" max="15886" width="13.86328125" style="21" bestFit="1" customWidth="1"/>
    <col min="15887" max="15887" width="14.86328125" style="21" bestFit="1" customWidth="1"/>
    <col min="15888" max="16126" width="9.06640625" style="21"/>
    <col min="16127" max="16127" width="15.3984375" style="21" bestFit="1" customWidth="1"/>
    <col min="16128" max="16128" width="11.1328125" style="21" bestFit="1" customWidth="1"/>
    <col min="16129" max="16129" width="14.59765625" style="21" bestFit="1" customWidth="1"/>
    <col min="16130" max="16130" width="17.3984375" style="21" bestFit="1" customWidth="1"/>
    <col min="16131" max="16131" width="17.59765625" style="21" bestFit="1" customWidth="1"/>
    <col min="16132" max="16132" width="14.73046875" style="21" bestFit="1" customWidth="1"/>
    <col min="16133" max="16133" width="14.3984375" style="21" bestFit="1" customWidth="1"/>
    <col min="16134" max="16134" width="12.1328125" style="21" bestFit="1" customWidth="1"/>
    <col min="16135" max="16135" width="12.3984375" style="21" bestFit="1" customWidth="1"/>
    <col min="16136" max="16137" width="13.86328125" style="21" bestFit="1" customWidth="1"/>
    <col min="16138" max="16138" width="14.86328125" style="21" bestFit="1" customWidth="1"/>
    <col min="16139" max="16139" width="12.1328125" style="21" bestFit="1" customWidth="1"/>
    <col min="16140" max="16140" width="12.3984375" style="21" bestFit="1" customWidth="1"/>
    <col min="16141" max="16142" width="13.86328125" style="21" bestFit="1" customWidth="1"/>
    <col min="16143" max="16143" width="14.86328125" style="21" bestFit="1" customWidth="1"/>
    <col min="16144" max="16384" width="9.06640625" style="21"/>
  </cols>
  <sheetData>
    <row r="1" spans="1:18">
      <c r="A1" s="68" t="s">
        <v>223</v>
      </c>
      <c r="B1" s="69" t="s">
        <v>224</v>
      </c>
      <c r="C1" s="76" t="s">
        <v>149</v>
      </c>
      <c r="D1" s="76" t="s">
        <v>151</v>
      </c>
      <c r="E1" s="76" t="s">
        <v>150</v>
      </c>
      <c r="F1" s="76" t="s">
        <v>152</v>
      </c>
      <c r="G1" s="76" t="s">
        <v>163</v>
      </c>
      <c r="H1" s="76" t="s">
        <v>164</v>
      </c>
      <c r="I1" s="76" t="s">
        <v>153</v>
      </c>
      <c r="J1" s="76" t="s">
        <v>155</v>
      </c>
      <c r="K1" s="76" t="s">
        <v>156</v>
      </c>
      <c r="L1" s="76" t="s">
        <v>157</v>
      </c>
      <c r="M1" s="76" t="s">
        <v>154</v>
      </c>
      <c r="N1" s="76" t="s">
        <v>158</v>
      </c>
      <c r="O1" s="76" t="s">
        <v>160</v>
      </c>
      <c r="P1" s="76" t="s">
        <v>161</v>
      </c>
      <c r="Q1" s="76" t="s">
        <v>162</v>
      </c>
      <c r="R1" s="76" t="s">
        <v>159</v>
      </c>
    </row>
    <row r="2" spans="1:18">
      <c r="A2" s="75" t="s">
        <v>7</v>
      </c>
      <c r="B2" s="76" t="s">
        <v>8</v>
      </c>
      <c r="C2" s="78">
        <f>IFERROR((s_DL/(k_decay*Rad_Spec!X2*s_IFDres_adj))*1,".")</f>
        <v>0.78806410614903932</v>
      </c>
      <c r="D2" s="78">
        <f>IFERROR((s_DL/(k_decay*Rad_Spec!AN2*s_IFAres_adj*(1/s_PEFm_pp)*s_SLF*(s_ET_res_o+s_ET_res_i)*(1/24)))*1,".")</f>
        <v>5.2424464242405475E-2</v>
      </c>
      <c r="E2" s="78">
        <f>IFERROR((s_DL/(k_decay*Rad_Spec!AN2*s_IFAres_adj*(1/s_PEF)*s_SLF*(s_ET_res_o+s_ET_res_i)*(1/24)))*1,".")</f>
        <v>0.25730027460069255</v>
      </c>
      <c r="F2" s="78">
        <f>IFERROR((s_DL/(k_decay*Rad_Spec!AY2*s_Fam*s_Foffset*s_EF_res*(1/365)*acf!C2*((s_ET_res_o*s_GSF_s)+(s_ET_res_i*s_GSF_i))*(1/24)))*1,".")</f>
        <v>1061.5777249823602</v>
      </c>
      <c r="G2" s="78">
        <f t="shared" ref="G2:G12" si="0">(IF(AND(C2&lt;&gt;".",E2&lt;&gt;".",F2&lt;&gt;"."),1/((1/C2)+(1/E2)+(1/F2)),IF(AND(C2&lt;&gt;".",E2&lt;&gt;".",F2="."), 1/((1/C2)+(1/E2)),IF(AND(C2&lt;&gt;".",E2=".",F2&lt;&gt;"."),1/((1/C2)+(1/F2)),IF(AND(C2=".",E2&lt;&gt;".",F2&lt;&gt;"."),1/((1/E2)+(1/F2)),IF(AND(C2&lt;&gt;".",E2=".",F2="."),1/(1/C2),IF(AND(C2=".",E2&lt;&gt;".",F2="."),1/(1/E2),IF(AND(C2=".",E2=".",F2&lt;&gt;"."),1/(1/F2),IF(AND(C2=".",E2=".",F2="."),".")))))))))</f>
        <v>0.1939343560654512</v>
      </c>
      <c r="H2" s="78">
        <f t="shared" ref="H2:H12" si="1">(IF(AND(C2&lt;&gt;".",D2&lt;&gt;".",F2&lt;&gt;"."),1/((1/C2)+(1/D2)+(1/F2)),IF(AND(C2&lt;&gt;".",D2&lt;&gt;".",F2="."), 1/((1/C2)+(1/D2)),IF(AND(C2&lt;&gt;".",D2=".",F2&lt;&gt;"."),1/((1/C2)+(1/F2)),IF(AND(C2=".",D2&lt;&gt;".",F2&lt;&gt;"."),1/((1/D2)+(1/F2)),IF(AND(C2&lt;&gt;".",D2=".",F2="."),1/(1/C2),IF(AND(C2=".",D2&lt;&gt;".",F2="."),1/(1/D2),IF(AND(C2=".",D2=".",F2&lt;&gt;"."),1/(1/F2),IF(AND(C2=".",D2=".",F2="."),".")))))))))</f>
        <v>4.915227539123726E-2</v>
      </c>
      <c r="I2" s="86">
        <f>IFERROR((s_DL/(Rad_Spec!AV2*s_Fam*s_Foffset*Fsurf!C2*s_EF_res*(1/365)*((s_ET_res_o*s_GSF_s)+(s_ET_res_i*s_GSF_i))*(1/24)))*1,".")</f>
        <v>229.72231887694966</v>
      </c>
      <c r="J2" s="78">
        <f>IFERROR((s_DL/(Rad_Spec!AZ2*s_Fam*s_Foffset*Fsurf!C2*s_EF_res*(1/365)*((s_ET_res_o*s_GSF_s)+(s_ET_res_i*s_GSF_i))*(1/24)))*1,".")</f>
        <v>832.41249989983021</v>
      </c>
      <c r="K2" s="78">
        <f>IFERROR((s_DL/(Rad_Spec!BA2*s_Fam*s_Foffset*Fsurf!C2*s_EF_res*(1/365)*((s_ET_res_o*s_GSF_s)+(s_ET_res_i*s_GSF_i))*(1/24)))*1,".")</f>
        <v>318.68341295184689</v>
      </c>
      <c r="L2" s="78">
        <f>IFERROR((s_DL/(Rad_Spec!BB2*s_Fam*s_Foffset*Fsurf!C2*s_EF_res*(1/365)*((s_ET_res_o*s_GSF_s)+(s_ET_res_i*s_GSF_i))*(1/24)))*1,".")</f>
        <v>236.40514997155182</v>
      </c>
      <c r="M2" s="78">
        <f>IFERROR((s_DL/(Rad_Spec!AY2*s_Fam*s_Foffset*Fsurf!C2*s_EF_res*(1/365)*((s_ET_res_o*s_GSF_s)+(s_ET_res_i*s_GSF_i))*(1/24)))*1,".")</f>
        <v>787.0060239286762</v>
      </c>
      <c r="N2" s="78">
        <f>IFERROR((s_DL/(Rad_Spec!AV2*s_Fam*s_Foffset*s_EF_res*(1/365)*acf!D2*((s_ET_res_o*s_GSF_s)+(s_ET_res_i*s_GSF_i))*(1/24)))*1,".")</f>
        <v>285.59009593363174</v>
      </c>
      <c r="O2" s="78">
        <f>IFERROR((s_DL/(Rad_Spec!AZ2*s_Fam*s_Foffset*s_EF_res*(1/365)*acf!E2*((s_ET_res_o*s_GSF_s)+(s_ET_res_i*s_GSF_i))*(1/24)))*1,".")</f>
        <v>1046.2030505939986</v>
      </c>
      <c r="P2" s="78">
        <f>IFERROR((s_DL/(Rad_Spec!BA2*s_Fam*s_Foffset*s_EF_res*(1/365)*acf!F2*((s_ET_res_o*s_GSF_s)+(s_ET_res_i*s_GSF_i))*(1/24)))*1,".")</f>
        <v>408.05475101209026</v>
      </c>
      <c r="Q2" s="78">
        <f>IFERROR((s_DL/(Rad_Spec!BB2*s_Fam*s_Foffset*s_EF_res*(1/365)*acf!G2*((s_ET_res_o*s_GSF_s)+(s_ET_res_i*s_GSF_i))*(1/24)))*1,".")</f>
        <v>301.93515104025931</v>
      </c>
      <c r="R2" s="78">
        <f>IFERROR((s_DL/(Rad_Spec!AY2*s_Fam*s_Foffset*s_EF_res*(1/365)*acf!C2*((s_ET_res_o*s_GSF_s)+(s_ET_res_i*s_GSF_i))*(1/24)))*1,".")</f>
        <v>939.28064589975065</v>
      </c>
    </row>
    <row r="3" spans="1:18">
      <c r="A3" s="82" t="s">
        <v>9</v>
      </c>
      <c r="B3" s="76" t="s">
        <v>10</v>
      </c>
      <c r="C3" s="78">
        <f>IFERROR((s_DL/(k_decay*Rad_Spec!X3*s_IFDres_adj))*1,".")</f>
        <v>0.17317543172938973</v>
      </c>
      <c r="D3" s="78">
        <f>IFERROR((s_DL/(k_decay*Rad_Spec!AN3*s_IFAres_adj*(1/s_PEFm_pp)*s_SLF*(s_ET_res_o+s_ET_res_i)*(1/24)))*1,".")</f>
        <v>4.9057755529590442E-3</v>
      </c>
      <c r="E3" s="78">
        <f>IFERROR((s_DL/(k_decay*Rad_Spec!AN3*s_IFAres_adj*(1/s_PEF)*s_SLF*(s_ET_res_o+s_ET_res_i)*(1/24)))*1,".")</f>
        <v>2.4077640375477653E-2</v>
      </c>
      <c r="F3" s="78">
        <f>IFERROR((s_DL/(k_decay*Rad_Spec!AY3*s_Fam*s_Foffset*s_EF_res*(1/365)*acf!C3*((s_ET_res_o*s_GSF_s)+(s_ET_res_i*s_GSF_i))*(1/24)))*1,".")</f>
        <v>639.75416966597345</v>
      </c>
      <c r="G3" s="78">
        <f t="shared" si="0"/>
        <v>2.1137911588913684E-2</v>
      </c>
      <c r="H3" s="78">
        <f t="shared" si="1"/>
        <v>4.770595826568717E-3</v>
      </c>
      <c r="I3" s="86">
        <f>IFERROR((s_DL/(Rad_Spec!AV3*s_Fam*s_Foffset*Fsurf!C3*s_EF_res*(1/365)*((s_ET_res_o*s_GSF_s)+(s_ET_res_i*s_GSF_i))*(1/24)))*1,".")</f>
        <v>320.66606468886329</v>
      </c>
      <c r="J3" s="78">
        <f>IFERROR((s_DL/(Rad_Spec!AZ3*s_Fam*s_Foffset*Fsurf!C3*s_EF_res*(1/365)*((s_ET_res_o*s_GSF_s)+(s_ET_res_i*s_GSF_i))*(1/24)))*1,".")</f>
        <v>651.148437480447</v>
      </c>
      <c r="K3" s="78">
        <f>IFERROR((s_DL/(Rad_Spec!BA3*s_Fam*s_Foffset*Fsurf!C3*s_EF_res*(1/365)*((s_ET_res_o*s_GSF_s)+(s_ET_res_i*s_GSF_i))*(1/24)))*1,".")</f>
        <v>344.93268580045299</v>
      </c>
      <c r="L3" s="78">
        <f>IFERROR((s_DL/(Rad_Spec!BB3*s_Fam*s_Foffset*Fsurf!C3*s_EF_res*(1/365)*((s_ET_res_o*s_GSF_s)+(s_ET_res_i*s_GSF_i))*(1/24)))*1,".")</f>
        <v>320.66606468886329</v>
      </c>
      <c r="M3" s="78">
        <f>IFERROR((s_DL/(Rad_Spec!AY3*s_Fam*s_Foffset*Fsurf!C3*s_EF_res*(1/365)*((s_ET_res_o*s_GSF_s)+(s_ET_res_i*s_GSF_i))*(1/24)))*1,".")</f>
        <v>467.74800683922024</v>
      </c>
      <c r="N3" s="78">
        <f>IFERROR((s_DL/(Rad_Spec!AV3*s_Fam*s_Foffset*s_EF_res*(1/365)*acf!D3*((s_ET_res_o*s_GSF_s)+(s_ET_res_i*s_GSF_i))*(1/24)))*1,".")</f>
        <v>399.63294620835933</v>
      </c>
      <c r="O3" s="78">
        <f>IFERROR((s_DL/(Rad_Spec!AZ3*s_Fam*s_Foffset*s_EF_res*(1/365)*acf!E3*((s_ET_res_o*s_GSF_s)+(s_ET_res_i*s_GSF_i))*(1/24)))*1,".")</f>
        <v>834.42696868983114</v>
      </c>
      <c r="P3" s="78">
        <f>IFERROR((s_DL/(Rad_Spec!BA3*s_Fam*s_Foffset*s_EF_res*(1/365)*acf!F3*((s_ET_res_o*s_GSF_s)+(s_ET_res_i*s_GSF_i))*(1/24)))*1,".")</f>
        <v>456.97482611131505</v>
      </c>
      <c r="Q3" s="78">
        <f>IFERROR((s_DL/(Rad_Spec!BB3*s_Fam*s_Foffset*s_EF_res*(1/365)*acf!G3*((s_ET_res_o*s_GSF_s)+(s_ET_res_i*s_GSF_i))*(1/24)))*1,".")</f>
        <v>437.91779937758605</v>
      </c>
      <c r="R3" s="78">
        <f>IFERROR((s_DL/(Rad_Spec!AY3*s_Fam*s_Foffset*s_EF_res*(1/365)*acf!C3*((s_ET_res_o*s_GSF_s)+(s_ET_res_i*s_GSF_i))*(1/24)))*1,".")</f>
        <v>566.05248542766765</v>
      </c>
    </row>
    <row r="4" spans="1:18">
      <c r="A4" s="75" t="s">
        <v>11</v>
      </c>
      <c r="B4" s="76" t="s">
        <v>8</v>
      </c>
      <c r="C4" s="78" t="str">
        <f>IFERROR((s_DL/(k_decay*Rad_Spec!X4*s_IFDres_adj))*1,".")</f>
        <v>.</v>
      </c>
      <c r="D4" s="78" t="str">
        <f>IFERROR((s_DL/(k_decay*Rad_Spec!AN4*s_IFAres_adj*(1/s_PEFm_pp)*s_SLF*(s_ET_res_o+s_ET_res_i)*(1/24)))*1,".")</f>
        <v>.</v>
      </c>
      <c r="E4" s="78" t="str">
        <f>IFERROR((s_DL/(k_decay*Rad_Spec!AN4*s_IFAres_adj*(1/s_PEF)*s_SLF*(s_ET_res_o+s_ET_res_i)*(1/24)))*1,".")</f>
        <v>.</v>
      </c>
      <c r="F4" s="78">
        <f>IFERROR((s_DL/(k_decay*Rad_Spec!AY4*s_Fam*s_Foffset*s_EF_res*(1/365)*acf!C4*((s_ET_res_o*s_GSF_s)+(s_ET_res_i*s_GSF_i))*(1/24)))*1,".")</f>
        <v>66251.79814565026</v>
      </c>
      <c r="G4" s="78">
        <f t="shared" si="0"/>
        <v>66251.79814565026</v>
      </c>
      <c r="H4" s="78">
        <f t="shared" si="1"/>
        <v>66251.79814565026</v>
      </c>
      <c r="I4" s="86">
        <f>IFERROR((s_DL/(Rad_Spec!AV4*s_Fam*s_Foffset*Fsurf!C4*s_EF_res*(1/365)*((s_ET_res_o*s_GSF_s)+(s_ET_res_i*s_GSF_i))*(1/24)))*1,".")</f>
        <v>11917.216139319826</v>
      </c>
      <c r="J4" s="78">
        <f>IFERROR((s_DL/(Rad_Spec!AZ4*s_Fam*s_Foffset*Fsurf!C4*s_EF_res*(1/365)*((s_ET_res_o*s_GSF_s)+(s_ET_res_i*s_GSF_i))*(1/24)))*1,".")</f>
        <v>52551.612836583939</v>
      </c>
      <c r="K4" s="78">
        <f>IFERROR((s_DL/(Rad_Spec!BA4*s_Fam*s_Foffset*Fsurf!C4*s_EF_res*(1/365)*((s_ET_res_o*s_GSF_s)+(s_ET_res_i*s_GSF_i))*(1/24)))*1,".")</f>
        <v>18824.458329522604</v>
      </c>
      <c r="L4" s="78">
        <f>IFERROR((s_DL/(Rad_Spec!BB4*s_Fam*s_Foffset*Fsurf!C4*s_EF_res*(1/365)*((s_ET_res_o*s_GSF_s)+(s_ET_res_i*s_GSF_i))*(1/24)))*1,".")</f>
        <v>12739.784930080959</v>
      </c>
      <c r="M4" s="78">
        <f>IFERROR((s_DL/(Rad_Spec!AY4*s_Fam*s_Foffset*Fsurf!C4*s_EF_res*(1/365)*((s_ET_res_o*s_GSF_s)+(s_ET_res_i*s_GSF_i))*(1/24)))*1,".")</f>
        <v>53270.288021082022</v>
      </c>
      <c r="N4" s="78">
        <f>IFERROR((s_DL/(Rad_Spec!AV4*s_Fam*s_Foffset*s_EF_res*(1/365)*acf!D4*((s_ET_res_o*s_GSF_s)+(s_ET_res_i*s_GSF_i))*(1/24)))*1,".")</f>
        <v>13986.839342181704</v>
      </c>
      <c r="O4" s="78">
        <f>IFERROR((s_DL/(Rad_Spec!AZ4*s_Fam*s_Foffset*s_EF_res*(1/365)*acf!E4*((s_ET_res_o*s_GSF_s)+(s_ET_res_i*s_GSF_i))*(1/24)))*1,".")</f>
        <v>58153.614764963808</v>
      </c>
      <c r="P4" s="78">
        <f>IFERROR((s_DL/(Rad_Spec!BA4*s_Fam*s_Foffset*s_EF_res*(1/365)*acf!F4*((s_ET_res_o*s_GSF_s)+(s_ET_res_i*s_GSF_i))*(1/24)))*1,".")</f>
        <v>20748.809043625803</v>
      </c>
      <c r="Q4" s="78">
        <f>IFERROR((s_DL/(Rad_Spec!BB4*s_Fam*s_Foffset*s_EF_res*(1/365)*acf!G4*((s_ET_res_o*s_GSF_s)+(s_ET_res_i*s_GSF_i))*(1/24)))*1,".")</f>
        <v>14260.88652980042</v>
      </c>
      <c r="R4" s="78">
        <f>IFERROR((s_DL/(Rad_Spec!AY4*s_Fam*s_Foffset*s_EF_res*(1/365)*acf!C4*((s_ET_res_o*s_GSF_s)+(s_ET_res_i*s_GSF_i))*(1/24)))*1,".")</f>
        <v>58619.383479716751</v>
      </c>
    </row>
    <row r="5" spans="1:18">
      <c r="A5" s="75" t="s">
        <v>12</v>
      </c>
      <c r="B5" s="85" t="s">
        <v>8</v>
      </c>
      <c r="C5" s="78" t="str">
        <f>IFERROR((s_DL/(k_decay*Rad_Spec!X5*s_IFDres_adj))*1,".")</f>
        <v>.</v>
      </c>
      <c r="D5" s="78" t="str">
        <f>IFERROR((s_DL/(k_decay*Rad_Spec!AN5*s_IFAres_adj*(1/s_PEFm_pp)*s_SLF*(s_ET_res_o+s_ET_res_i)*(1/24)))*1,".")</f>
        <v>.</v>
      </c>
      <c r="E5" s="78" t="str">
        <f>IFERROR((s_DL/(k_decay*Rad_Spec!AN5*s_IFAres_adj*(1/s_PEF)*s_SLF*(s_ET_res_o+s_ET_res_i)*(1/24)))*1,".")</f>
        <v>.</v>
      </c>
      <c r="F5" s="78">
        <f>IFERROR((s_DL/(k_decay*Rad_Spec!AY5*s_Fam*s_Foffset*s_EF_res*(1/365)*acf!C5*((s_ET_res_o*s_GSF_s)+(s_ET_res_i*s_GSF_i))*(1/24)))*1,".")</f>
        <v>122211.69960106109</v>
      </c>
      <c r="G5" s="78">
        <f t="shared" si="0"/>
        <v>122211.69960106107</v>
      </c>
      <c r="H5" s="78">
        <f t="shared" si="1"/>
        <v>122211.69960106107</v>
      </c>
      <c r="I5" s="86">
        <f>IFERROR((s_DL/(Rad_Spec!AV5*s_Fam*s_Foffset*Fsurf!C5*s_EF_res*(1/365)*((s_ET_res_o*s_GSF_s)+(s_ET_res_i*s_GSF_i))*(1/24)))*1,".")</f>
        <v>213598.9327388526</v>
      </c>
      <c r="J5" s="78">
        <f>IFERROR((s_DL/(Rad_Spec!AZ5*s_Fam*s_Foffset*Fsurf!C5*s_EF_res*(1/365)*((s_ET_res_o*s_GSF_s)+(s_ET_res_i*s_GSF_i))*(1/24)))*1,".")</f>
        <v>376641.9050661425</v>
      </c>
      <c r="K5" s="78">
        <f>IFERROR((s_DL/(Rad_Spec!BA5*s_Fam*s_Foffset*Fsurf!C5*s_EF_res*(1/365)*((s_ET_res_o*s_GSF_s)+(s_ET_res_i*s_GSF_i))*(1/24)))*1,".")</f>
        <v>268575.87323281891</v>
      </c>
      <c r="L5" s="78">
        <f>IFERROR((s_DL/(Rad_Spec!BB5*s_Fam*s_Foffset*Fsurf!C5*s_EF_res*(1/365)*((s_ET_res_o*s_GSF_s)+(s_ET_res_i*s_GSF_i))*(1/24)))*1,".")</f>
        <v>222561.12572090238</v>
      </c>
      <c r="M5" s="78">
        <f>IFERROR((s_DL/(Rad_Spec!AY5*s_Fam*s_Foffset*Fsurf!C5*s_EF_res*(1/365)*((s_ET_res_o*s_GSF_s)+(s_ET_res_i*s_GSF_i))*(1/24)))*1,".")</f>
        <v>81370.632194450416</v>
      </c>
      <c r="N5" s="78">
        <f>IFERROR((s_DL/(Rad_Spec!AV5*s_Fam*s_Foffset*s_EF_res*(1/365)*acf!D5*((s_ET_res_o*s_GSF_s)+(s_ET_res_i*s_GSF_i))*(1/24)))*1,".")</f>
        <v>283849.24839518638</v>
      </c>
      <c r="O5" s="78">
        <f>IFERROR((s_DL/(Rad_Spec!AZ5*s_Fam*s_Foffset*s_EF_res*(1/365)*acf!E5*((s_ET_res_o*s_GSF_s)+(s_ET_res_i*s_GSF_i))*(1/24)))*1,".")</f>
        <v>500515.24273234047</v>
      </c>
      <c r="P5" s="78">
        <f>IFERROR((s_DL/(Rad_Spec!BA5*s_Fam*s_Foffset*s_EF_res*(1/365)*acf!F5*((s_ET_res_o*s_GSF_s)+(s_ET_res_i*s_GSF_i))*(1/24)))*1,".")</f>
        <v>356907.49376272381</v>
      </c>
      <c r="Q5" s="78">
        <f>IFERROR((s_DL/(Rad_Spec!BB5*s_Fam*s_Foffset*s_EF_res*(1/365)*acf!G5*((s_ET_res_o*s_GSF_s)+(s_ET_res_i*s_GSF_i))*(1/24)))*1,".")</f>
        <v>295759.00706911029</v>
      </c>
      <c r="R5" s="78">
        <f>IFERROR((s_DL/(Rad_Spec!AY5*s_Fam*s_Foffset*s_EF_res*(1/365)*acf!C5*((s_ET_res_o*s_GSF_s)+(s_ET_res_i*s_GSF_i))*(1/24)))*1,".")</f>
        <v>108132.52900506963</v>
      </c>
    </row>
    <row r="6" spans="1:18">
      <c r="A6" s="75" t="s">
        <v>13</v>
      </c>
      <c r="B6" s="76" t="s">
        <v>8</v>
      </c>
      <c r="C6" s="78" t="str">
        <f>IFERROR((s_DL/(k_decay*Rad_Spec!X6*s_IFDres_adj))*1,".")</f>
        <v>.</v>
      </c>
      <c r="D6" s="78" t="str">
        <f>IFERROR((s_DL/(k_decay*Rad_Spec!AN6*s_IFAres_adj*(1/s_PEFm_pp)*s_SLF*(s_ET_res_o+s_ET_res_i)*(1/24)))*1,".")</f>
        <v>.</v>
      </c>
      <c r="E6" s="78" t="str">
        <f>IFERROR((s_DL/(k_decay*Rad_Spec!AN6*s_IFAres_adj*(1/s_PEF)*s_SLF*(s_ET_res_o+s_ET_res_i)*(1/24)))*1,".")</f>
        <v>.</v>
      </c>
      <c r="F6" s="78">
        <f>IFERROR((s_DL/(k_decay*Rad_Spec!AY6*s_Fam*s_Foffset*s_EF_res*(1/365)*acf!C6*((s_ET_res_o*s_GSF_s)+(s_ET_res_i*s_GSF_i))*(1/24)))*1,".")</f>
        <v>26.882989513631628</v>
      </c>
      <c r="G6" s="78">
        <f t="shared" si="0"/>
        <v>26.882989513631632</v>
      </c>
      <c r="H6" s="78">
        <f t="shared" si="1"/>
        <v>26.882989513631632</v>
      </c>
      <c r="I6" s="86">
        <f>IFERROR((s_DL/(Rad_Spec!AV6*s_Fam*s_Foffset*Fsurf!C6*s_EF_res*(1/365)*((s_ET_res_o*s_GSF_s)+(s_ET_res_i*s_GSF_i))*(1/24)))*1,".")</f>
        <v>4.2700377720834046</v>
      </c>
      <c r="J6" s="78">
        <f>IFERROR((s_DL/(Rad_Spec!AZ6*s_Fam*s_Foffset*Fsurf!C6*s_EF_res*(1/365)*((s_ET_res_o*s_GSF_s)+(s_ET_res_i*s_GSF_i))*(1/24)))*1,".")</f>
        <v>21.468801020752675</v>
      </c>
      <c r="K6" s="78">
        <f>IFERROR((s_DL/(Rad_Spec!BA6*s_Fam*s_Foffset*Fsurf!C6*s_EF_res*(1/365)*((s_ET_res_o*s_GSF_s)+(s_ET_res_i*s_GSF_i))*(1/24)))*1,".")</f>
        <v>7.5036586091951083</v>
      </c>
      <c r="L6" s="78">
        <f>IFERROR((s_DL/(Rad_Spec!BB6*s_Fam*s_Foffset*Fsurf!C6*s_EF_res*(1/365)*((s_ET_res_o*s_GSF_s)+(s_ET_res_i*s_GSF_i))*(1/24)))*1,".")</f>
        <v>4.8004772468763734</v>
      </c>
      <c r="M6" s="78">
        <f>IFERROR((s_DL/(Rad_Spec!AY6*s_Fam*s_Foffset*Fsurf!C6*s_EF_res*(1/365)*((s_ET_res_o*s_GSF_s)+(s_ET_res_i*s_GSF_i))*(1/24)))*1,".")</f>
        <v>21.404093487354224</v>
      </c>
      <c r="N6" s="78">
        <f>IFERROR((s_DL/(Rad_Spec!AV6*s_Fam*s_Foffset*s_EF_res*(1/365)*acf!D6*((s_ET_res_o*s_GSF_s)+(s_ET_res_i*s_GSF_i))*(1/24)))*1,".")</f>
        <v>4.5957311936567908</v>
      </c>
      <c r="O6" s="78">
        <f>IFERROR((s_DL/(Rad_Spec!AZ6*s_Fam*s_Foffset*s_EF_res*(1/365)*acf!E6*((s_ET_res_o*s_GSF_s)+(s_ET_res_i*s_GSF_i))*(1/24)))*1,".")</f>
        <v>22.619914711438419</v>
      </c>
      <c r="P6" s="78">
        <f>IFERROR((s_DL/(Rad_Spec!BA6*s_Fam*s_Foffset*s_EF_res*(1/365)*acf!F6*((s_ET_res_o*s_GSF_s)+(s_ET_res_i*s_GSF_i))*(1/24)))*1,".")</f>
        <v>8.0554726046690668</v>
      </c>
      <c r="Q6" s="78">
        <f>IFERROR((s_DL/(Rad_Spec!BB6*s_Fam*s_Foffset*s_EF_res*(1/365)*acf!G6*((s_ET_res_o*s_GSF_s)+(s_ET_res_i*s_GSF_i))*(1/24)))*1,".")</f>
        <v>4.94913202562131</v>
      </c>
      <c r="R6" s="78">
        <f>IFERROR((s_DL/(Rad_Spec!AY6*s_Fam*s_Foffset*s_EF_res*(1/365)*acf!C6*((s_ET_res_o*s_GSF_s)+(s_ET_res_i*s_GSF_i))*(1/24)))*1,".")</f>
        <v>23.7859849164598</v>
      </c>
    </row>
    <row r="7" spans="1:18">
      <c r="A7" s="75" t="s">
        <v>14</v>
      </c>
      <c r="B7" s="85" t="s">
        <v>8</v>
      </c>
      <c r="C7" s="78">
        <f>IFERROR((s_DL/(k_decay*Rad_Spec!X7*s_IFDres_adj))*1,".")</f>
        <v>22.897640417552644</v>
      </c>
      <c r="D7" s="78">
        <f>IFERROR((s_DL/(k_decay*Rad_Spec!AN7*s_IFAres_adj*(1/s_PEFm_pp)*s_SLF*(s_ET_res_o+s_ET_res_i)*(1/24)))*1,".")</f>
        <v>3.2962779571594689</v>
      </c>
      <c r="E7" s="78">
        <f>IFERROR((s_DL/(k_decay*Rad_Spec!AN7*s_IFAres_adj*(1/s_PEF)*s_SLF*(s_ET_res_o+s_ET_res_i)*(1/24)))*1,".")</f>
        <v>16.178195348180534</v>
      </c>
      <c r="F7" s="78">
        <f>IFERROR((s_DL/(k_decay*Rad_Spec!AY7*s_Fam*s_Foffset*s_EF_res*(1/365)*acf!C7*((s_ET_res_o*s_GSF_s)+(s_ET_res_i*s_GSF_i))*(1/24)))*1,".")</f>
        <v>430.45564699057383</v>
      </c>
      <c r="G7" s="78">
        <f t="shared" si="0"/>
        <v>9.2758068416625292</v>
      </c>
      <c r="H7" s="78">
        <f t="shared" si="1"/>
        <v>2.8623096016045997</v>
      </c>
      <c r="I7" s="86">
        <f>IFERROR((s_DL/(Rad_Spec!AV7*s_Fam*s_Foffset*Fsurf!C7*s_EF_res*(1/365)*((s_ET_res_o*s_GSF_s)+(s_ET_res_i*s_GSF_i))*(1/24)))*1,".")</f>
        <v>2423.7293190486025</v>
      </c>
      <c r="J7" s="78">
        <f>IFERROR((s_DL/(Rad_Spec!AZ7*s_Fam*s_Foffset*Fsurf!C7*s_EF_res*(1/365)*((s_ET_res_o*s_GSF_s)+(s_ET_res_i*s_GSF_i))*(1/24)))*1,".")</f>
        <v>4227.0993481026217</v>
      </c>
      <c r="K7" s="78">
        <f>IFERROR((s_DL/(Rad_Spec!BA7*s_Fam*s_Foffset*Fsurf!C7*s_EF_res*(1/365)*((s_ET_res_o*s_GSF_s)+(s_ET_res_i*s_GSF_i))*(1/24)))*1,".")</f>
        <v>2922.4390554783554</v>
      </c>
      <c r="L7" s="78">
        <f>IFERROR((s_DL/(Rad_Spec!BB7*s_Fam*s_Foffset*Fsurf!C7*s_EF_res*(1/365)*((s_ET_res_o*s_GSF_s)+(s_ET_res_i*s_GSF_i))*(1/24)))*1,".")</f>
        <v>2474.3996184015341</v>
      </c>
      <c r="M7" s="78">
        <f>IFERROR((s_DL/(Rad_Spec!AY7*s_Fam*s_Foffset*Fsurf!C7*s_EF_res*(1/365)*((s_ET_res_o*s_GSF_s)+(s_ET_res_i*s_GSF_i))*(1/24)))*1,".")</f>
        <v>323.30095019215707</v>
      </c>
      <c r="N7" s="78">
        <f>IFERROR((s_DL/(Rad_Spec!AV7*s_Fam*s_Foffset*s_EF_res*(1/365)*acf!D7*((s_ET_res_o*s_GSF_s)+(s_ET_res_i*s_GSF_i))*(1/24)))*1,".")</f>
        <v>2996.5078623589484</v>
      </c>
      <c r="O7" s="78">
        <f>IFERROR((s_DL/(Rad_Spec!AZ7*s_Fam*s_Foffset*s_EF_res*(1/365)*acf!E7*((s_ET_res_o*s_GSF_s)+(s_ET_res_i*s_GSF_i))*(1/24)))*1,".")</f>
        <v>4988.403492880233</v>
      </c>
      <c r="P7" s="78">
        <f>IFERROR((s_DL/(Rad_Spec!BA7*s_Fam*s_Foffset*s_EF_res*(1/365)*acf!F7*((s_ET_res_o*s_GSF_s)+(s_ET_res_i*s_GSF_i))*(1/24)))*1,".")</f>
        <v>3368.8916629673236</v>
      </c>
      <c r="Q7" s="78">
        <f>IFERROR((s_DL/(Rad_Spec!BB7*s_Fam*s_Foffset*s_EF_res*(1/365)*acf!G7*((s_ET_res_o*s_GSF_s)+(s_ET_res_i*s_GSF_i))*(1/24)))*1,".")</f>
        <v>3033.9252173497584</v>
      </c>
      <c r="R7" s="78">
        <f>IFERROR((s_DL/(Rad_Spec!AY7*s_Fam*s_Foffset*s_EF_res*(1/365)*acf!C7*((s_ET_res_o*s_GSF_s)+(s_ET_res_i*s_GSF_i))*(1/24)))*1,".")</f>
        <v>380.86580814722686</v>
      </c>
    </row>
    <row r="8" spans="1:18">
      <c r="A8" s="75" t="s">
        <v>15</v>
      </c>
      <c r="B8" s="76" t="s">
        <v>8</v>
      </c>
      <c r="C8" s="78">
        <f>IFERROR((s_DL/(k_decay*Rad_Spec!X8*s_IFDres_adj))*1,".")</f>
        <v>153.79012220744315</v>
      </c>
      <c r="D8" s="78">
        <f>IFERROR((s_DL/(k_decay*Rad_Spec!AN8*s_IFAres_adj*(1/s_PEFm_pp)*s_SLF*(s_ET_res_o+s_ET_res_i)*(1/24)))*1,".")</f>
        <v>13.556523429444574</v>
      </c>
      <c r="E8" s="78">
        <f>IFERROR((s_DL/(k_decay*Rad_Spec!AN8*s_IFAres_adj*(1/s_PEF)*s_SLF*(s_ET_res_o+s_ET_res_i)*(1/24)))*1,".")</f>
        <v>66.535676643221365</v>
      </c>
      <c r="F8" s="78">
        <f>IFERROR((s_DL/(k_decay*Rad_Spec!AY8*s_Fam*s_Foffset*s_EF_res*(1/365)*acf!C8*((s_ET_res_o*s_GSF_s)+(s_ET_res_i*s_GSF_i))*(1/24)))*1,".")</f>
        <v>94.524518025047215</v>
      </c>
      <c r="G8" s="78">
        <f t="shared" si="0"/>
        <v>31.141816473358219</v>
      </c>
      <c r="H8" s="78">
        <f t="shared" si="1"/>
        <v>11.007535229218682</v>
      </c>
      <c r="I8" s="86">
        <f>IFERROR((s_DL/(Rad_Spec!AV8*s_Fam*s_Foffset*Fsurf!C8*s_EF_res*(1/365)*((s_ET_res_o*s_GSF_s)+(s_ET_res_i*s_GSF_i))*(1/24)))*1,".")</f>
        <v>20.502533831276391</v>
      </c>
      <c r="J8" s="78">
        <f>IFERROR((s_DL/(Rad_Spec!AZ8*s_Fam*s_Foffset*Fsurf!C8*s_EF_res*(1/365)*((s_ET_res_o*s_GSF_s)+(s_ET_res_i*s_GSF_i))*(1/24)))*1,".")</f>
        <v>94.904810690688194</v>
      </c>
      <c r="K8" s="78">
        <f>IFERROR((s_DL/(Rad_Spec!BA8*s_Fam*s_Foffset*Fsurf!C8*s_EF_res*(1/365)*((s_ET_res_o*s_GSF_s)+(s_ET_res_i*s_GSF_i))*(1/24)))*1,".")</f>
        <v>33.986182206800507</v>
      </c>
      <c r="L8" s="78">
        <f>IFERROR((s_DL/(Rad_Spec!BB8*s_Fam*s_Foffset*Fsurf!C8*s_EF_res*(1/365)*((s_ET_res_o*s_GSF_s)+(s_ET_res_i*s_GSF_i))*(1/24)))*1,".")</f>
        <v>22.388523590236538</v>
      </c>
      <c r="M8" s="78">
        <f>IFERROR((s_DL/(Rad_Spec!AY8*s_Fam*s_Foffset*Fsurf!C8*s_EF_res*(1/365)*((s_ET_res_o*s_GSF_s)+(s_ET_res_i*s_GSF_i))*(1/24)))*1,".")</f>
        <v>73.514645707355371</v>
      </c>
      <c r="N8" s="78">
        <f>IFERROR((s_DL/(Rad_Spec!AV8*s_Fam*s_Foffset*s_EF_res*(1/365)*acf!D8*((s_ET_res_o*s_GSF_s)+(s_ET_res_i*s_GSF_i))*(1/24)))*1,".")</f>
        <v>21.258522288679373</v>
      </c>
      <c r="O8" s="78">
        <f>IFERROR((s_DL/(Rad_Spec!AZ8*s_Fam*s_Foffset*s_EF_res*(1/365)*acf!E8*((s_ET_res_o*s_GSF_s)+(s_ET_res_i*s_GSF_i))*(1/24)))*1,".")</f>
        <v>101.97454532073995</v>
      </c>
      <c r="P8" s="78">
        <f>IFERROR((s_DL/(Rad_Spec!BA8*s_Fam*s_Foffset*s_EF_res*(1/365)*acf!F8*((s_ET_res_o*s_GSF_s)+(s_ET_res_i*s_GSF_i))*(1/24)))*1,".")</f>
        <v>36.554985521822125</v>
      </c>
      <c r="Q8" s="78">
        <f>IFERROR((s_DL/(Rad_Spec!BB8*s_Fam*s_Foffset*s_EF_res*(1/365)*acf!G8*((s_ET_res_o*s_GSF_s)+(s_ET_res_i*s_GSF_i))*(1/24)))*1,".")</f>
        <v>25.297972263106548</v>
      </c>
      <c r="R8" s="78">
        <f>IFERROR((s_DL/(Rad_Spec!AY8*s_Fam*s_Foffset*s_EF_res*(1/365)*acf!C8*((s_ET_res_o*s_GSF_s)+(s_ET_res_i*s_GSF_i))*(1/24)))*1,".")</f>
        <v>83.634997470773271</v>
      </c>
    </row>
    <row r="9" spans="1:18">
      <c r="A9" s="75" t="s">
        <v>16</v>
      </c>
      <c r="B9" s="85" t="s">
        <v>8</v>
      </c>
      <c r="C9" s="78">
        <f>IFERROR((s_DL/(k_decay*Rad_Spec!X9*s_IFDres_adj))*1,".")</f>
        <v>276.61579027915946</v>
      </c>
      <c r="D9" s="78">
        <f>IFERROR((s_DL/(k_decay*Rad_Spec!AN9*s_IFAres_adj*(1/s_PEFm_pp)*s_SLF*(s_ET_res_o+s_ET_res_i)*(1/24)))*1,".")</f>
        <v>48.651621651845495</v>
      </c>
      <c r="E9" s="78">
        <f>IFERROR((s_DL/(k_decay*Rad_Spec!AN9*s_IFAres_adj*(1/s_PEF)*s_SLF*(s_ET_res_o+s_ET_res_i)*(1/24)))*1,".")</f>
        <v>238.78309090401984</v>
      </c>
      <c r="F9" s="78">
        <f>IFERROR((s_DL/(k_decay*Rad_Spec!AY9*s_Fam*s_Foffset*s_EF_res*(1/365)*acf!C9*((s_ET_res_o*s_GSF_s)+(s_ET_res_i*s_GSF_i))*(1/24)))*1,".")</f>
        <v>11.182334148182791</v>
      </c>
      <c r="G9" s="78">
        <f t="shared" si="0"/>
        <v>10.284913527402717</v>
      </c>
      <c r="H9" s="78">
        <f t="shared" si="1"/>
        <v>8.8031121524644966</v>
      </c>
      <c r="I9" s="86">
        <f>IFERROR((s_DL/(Rad_Spec!AV9*s_Fam*s_Foffset*Fsurf!C9*s_EF_res*(1/365)*((s_ET_res_o*s_GSF_s)+(s_ET_res_i*s_GSF_i))*(1/24)))*1,".")</f>
        <v>1.6474257672950734</v>
      </c>
      <c r="J9" s="78">
        <f>IFERROR((s_DL/(Rad_Spec!AZ9*s_Fam*s_Foffset*Fsurf!C9*s_EF_res*(1/365)*((s_ET_res_o*s_GSF_s)+(s_ET_res_i*s_GSF_i))*(1/24)))*1,".")</f>
        <v>9.2384311950377409</v>
      </c>
      <c r="K9" s="78">
        <f>IFERROR((s_DL/(Rad_Spec!BA9*s_Fam*s_Foffset*Fsurf!C9*s_EF_res*(1/365)*((s_ET_res_o*s_GSF_s)+(s_ET_res_i*s_GSF_i))*(1/24)))*1,".")</f>
        <v>3.1967904770130584</v>
      </c>
      <c r="L9" s="78">
        <f>IFERROR((s_DL/(Rad_Spec!BB9*s_Fam*s_Foffset*Fsurf!C9*s_EF_res*(1/365)*((s_ET_res_o*s_GSF_s)+(s_ET_res_i*s_GSF_i))*(1/24)))*1,".")</f>
        <v>1.9744882358021834</v>
      </c>
      <c r="M9" s="78">
        <f>IFERROR((s_DL/(Rad_Spec!AY9*s_Fam*s_Foffset*Fsurf!C9*s_EF_res*(1/365)*((s_ET_res_o*s_GSF_s)+(s_ET_res_i*s_GSF_i))*(1/24)))*1,".")</f>
        <v>9.0654367039796817</v>
      </c>
      <c r="N9" s="78">
        <f>IFERROR((s_DL/(Rad_Spec!AV9*s_Fam*s_Foffset*s_EF_res*(1/365)*acf!D9*((s_ET_res_o*s_GSF_s)+(s_ET_res_i*s_GSF_i))*(1/24)))*1,".")</f>
        <v>1.6520355366439261</v>
      </c>
      <c r="O9" s="78">
        <f>IFERROR((s_DL/(Rad_Spec!AZ9*s_Fam*s_Foffset*s_EF_res*(1/365)*acf!E9*((s_ET_res_o*s_GSF_s)+(s_ET_res_i*s_GSF_i))*(1/24)))*1,".")</f>
        <v>9.3414397028624165</v>
      </c>
      <c r="P9" s="78">
        <f>IFERROR((s_DL/(Rad_Spec!BA9*s_Fam*s_Foffset*s_EF_res*(1/365)*acf!F9*((s_ET_res_o*s_GSF_s)+(s_ET_res_i*s_GSF_i))*(1/24)))*1,".")</f>
        <v>3.1983810497626339</v>
      </c>
      <c r="Q9" s="78">
        <f>IFERROR((s_DL/(Rad_Spec!BB9*s_Fam*s_Foffset*s_EF_res*(1/365)*acf!G9*((s_ET_res_o*s_GSF_s)+(s_ET_res_i*s_GSF_i))*(1/24)))*1,".")</f>
        <v>1.9902841416886008</v>
      </c>
      <c r="R9" s="78">
        <f>IFERROR((s_DL/(Rad_Spec!AY9*s_Fam*s_Foffset*s_EF_res*(1/365)*acf!C9*((s_ET_res_o*s_GSF_s)+(s_ET_res_i*s_GSF_i))*(1/24)))*1,".")</f>
        <v>9.8940942280476882</v>
      </c>
    </row>
    <row r="10" spans="1:18">
      <c r="A10" s="82" t="s">
        <v>17</v>
      </c>
      <c r="B10" s="76" t="s">
        <v>10</v>
      </c>
      <c r="C10" s="78">
        <f>IFERROR((s_DL/(k_decay*Rad_Spec!X10*s_IFDres_adj))*1,".")</f>
        <v>3.0989287783153951</v>
      </c>
      <c r="D10" s="78">
        <f>IFERROR((s_DL/(k_decay*Rad_Spec!AN10*s_IFAres_adj*(1/s_PEFm_pp)*s_SLF*(s_ET_res_o+s_ET_res_i)*(1/24)))*1,".")</f>
        <v>11.54092522170941</v>
      </c>
      <c r="E10" s="78">
        <f>IFERROR((s_DL/(k_decay*Rad_Spec!AN10*s_IFAres_adj*(1/s_PEF)*s_SLF*(s_ET_res_o+s_ET_res_i)*(1/24)))*1,".")</f>
        <v>56.643082034397068</v>
      </c>
      <c r="F10" s="78">
        <f>IFERROR((s_DL/(k_decay*Rad_Spec!AY10*s_Fam*s_Foffset*s_EF_res*(1/365)*acf!C10*((s_ET_res_o*s_GSF_s)+(s_ET_res_i*s_GSF_i))*(1/24)))*1,".")</f>
        <v>4852.5504228295458</v>
      </c>
      <c r="G10" s="78">
        <f t="shared" si="0"/>
        <v>2.936403631940975</v>
      </c>
      <c r="H10" s="78">
        <f t="shared" si="1"/>
        <v>2.4417257966213533</v>
      </c>
      <c r="I10" s="86">
        <f>IFERROR((s_DL/(Rad_Spec!AV10*s_Fam*s_Foffset*Fsurf!C10*s_EF_res*(1/365)*((s_ET_res_o*s_GSF_s)+(s_ET_res_i*s_GSF_i))*(1/24)))*1,".")</f>
        <v>15272.100870564309</v>
      </c>
      <c r="J10" s="78">
        <f>IFERROR((s_DL/(Rad_Spec!AZ10*s_Fam*s_Foffset*Fsurf!C10*s_EF_res*(1/365)*((s_ET_res_o*s_GSF_s)+(s_ET_res_i*s_GSF_i))*(1/24)))*1,".")</f>
        <v>33030.357696801882</v>
      </c>
      <c r="K10" s="78">
        <f>IFERROR((s_DL/(Rad_Spec!BA10*s_Fam*s_Foffset*Fsurf!C10*s_EF_res*(1/365)*((s_ET_res_o*s_GSF_s)+(s_ET_res_i*s_GSF_i))*(1/24)))*1,".")</f>
        <v>18937.405079499742</v>
      </c>
      <c r="L10" s="78">
        <f>IFERROR((s_DL/(Rad_Spec!BB10*s_Fam*s_Foffset*Fsurf!C10*s_EF_res*(1/365)*((s_ET_res_o*s_GSF_s)+(s_ET_res_i*s_GSF_i))*(1/24)))*1,".")</f>
        <v>15539.446181208763</v>
      </c>
      <c r="M10" s="78">
        <f>IFERROR((s_DL/(Rad_Spec!AY10*s_Fam*s_Foffset*Fsurf!C10*s_EF_res*(1/365)*((s_ET_res_o*s_GSF_s)+(s_ET_res_i*s_GSF_i))*(1/24)))*1,".")</f>
        <v>3625.5154478417617</v>
      </c>
      <c r="N10" s="78">
        <f>IFERROR((s_DL/(Rad_Spec!AV10*s_Fam*s_Foffset*s_EF_res*(1/365)*acf!D10*((s_ET_res_o*s_GSF_s)+(s_ET_res_i*s_GSF_i))*(1/24)))*1,".")</f>
        <v>19178.267927515502</v>
      </c>
      <c r="O10" s="78">
        <f>IFERROR((s_DL/(Rad_Spec!AZ10*s_Fam*s_Foffset*s_EF_res*(1/365)*acf!E10*((s_ET_res_o*s_GSF_s)+(s_ET_res_i*s_GSF_i))*(1/24)))*1,".")</f>
        <v>38780.785684397466</v>
      </c>
      <c r="P10" s="78">
        <f>IFERROR((s_DL/(Rad_Spec!BA10*s_Fam*s_Foffset*s_EF_res*(1/365)*acf!F10*((s_ET_res_o*s_GSF_s)+(s_ET_res_i*s_GSF_i))*(1/24)))*1,".")</f>
        <v>21876.647138772791</v>
      </c>
      <c r="Q10" s="78">
        <f>IFERROR((s_DL/(Rad_Spec!BB10*s_Fam*s_Foffset*s_EF_res*(1/365)*acf!G10*((s_ET_res_o*s_GSF_s)+(s_ET_res_i*s_GSF_i))*(1/24)))*1,".")</f>
        <v>19066.713242100002</v>
      </c>
      <c r="R10" s="78">
        <f>IFERROR((s_DL/(Rad_Spec!AY10*s_Fam*s_Foffset*s_EF_res*(1/365)*acf!C10*((s_ET_res_o*s_GSF_s)+(s_ET_res_i*s_GSF_i))*(1/24)))*1,".")</f>
        <v>4293.5214145456757</v>
      </c>
    </row>
    <row r="11" spans="1:18">
      <c r="A11" s="75" t="s">
        <v>18</v>
      </c>
      <c r="B11" s="76" t="s">
        <v>8</v>
      </c>
      <c r="C11" s="78" t="str">
        <f>IFERROR((s_DL/(k_decay*Rad_Spec!X11*s_IFDres_adj))*1,".")</f>
        <v>.</v>
      </c>
      <c r="D11" s="78" t="str">
        <f>IFERROR((s_DL/(k_decay*Rad_Spec!AN11*s_IFAres_adj*(1/s_PEFm_pp)*s_SLF*(s_ET_res_o+s_ET_res_i)*(1/24)))*1,".")</f>
        <v>.</v>
      </c>
      <c r="E11" s="78" t="str">
        <f>IFERROR((s_DL/(k_decay*Rad_Spec!AN11*s_IFAres_adj*(1/s_PEF)*s_SLF*(s_ET_res_o+s_ET_res_i)*(1/24)))*1,".")</f>
        <v>.</v>
      </c>
      <c r="F11" s="78">
        <f>IFERROR((s_DL/(k_decay*Rad_Spec!AY11*s_Fam*s_Foffset*s_EF_res*(1/365)*acf!C11*((s_ET_res_o*s_GSF_s)+(s_ET_res_i*s_GSF_i))*(1/24)))*1,".")</f>
        <v>551.03875357413847</v>
      </c>
      <c r="G11" s="78">
        <f t="shared" si="0"/>
        <v>551.03875357413847</v>
      </c>
      <c r="H11" s="78">
        <f t="shared" si="1"/>
        <v>551.03875357413847</v>
      </c>
      <c r="I11" s="86">
        <f>IFERROR((s_DL/(Rad_Spec!AV11*s_Fam*s_Foffset*Fsurf!C11*s_EF_res*(1/365)*((s_ET_res_o*s_GSF_s)+(s_ET_res_i*s_GSF_i))*(1/24)))*1,".")</f>
        <v>100.34953497820945</v>
      </c>
      <c r="J11" s="78">
        <f>IFERROR((s_DL/(Rad_Spec!AZ11*s_Fam*s_Foffset*Fsurf!C11*s_EF_res*(1/365)*((s_ET_res_o*s_GSF_s)+(s_ET_res_i*s_GSF_i))*(1/24)))*1,".")</f>
        <v>418.41648210212469</v>
      </c>
      <c r="K11" s="78">
        <f>IFERROR((s_DL/(Rad_Spec!BA11*s_Fam*s_Foffset*Fsurf!C11*s_EF_res*(1/365)*((s_ET_res_o*s_GSF_s)+(s_ET_res_i*s_GSF_i))*(1/24)))*1,".")</f>
        <v>149.68455740473499</v>
      </c>
      <c r="L11" s="78">
        <f>IFERROR((s_DL/(Rad_Spec!BB11*s_Fam*s_Foffset*Fsurf!C11*s_EF_res*(1/365)*((s_ET_res_o*s_GSF_s)+(s_ET_res_i*s_GSF_i))*(1/24)))*1,".")</f>
        <v>104.29915224411563</v>
      </c>
      <c r="M11" s="78">
        <f>IFERROR((s_DL/(Rad_Spec!AY11*s_Fam*s_Foffset*Fsurf!C11*s_EF_res*(1/365)*((s_ET_res_o*s_GSF_s)+(s_ET_res_i*s_GSF_i))*(1/24)))*1,".")</f>
        <v>425.02548820018222</v>
      </c>
      <c r="N11" s="78">
        <f>IFERROR((s_DL/(Rad_Spec!AV11*s_Fam*s_Foffset*s_EF_res*(1/365)*acf!D11*((s_ET_res_o*s_GSF_s)+(s_ET_res_i*s_GSF_i))*(1/24)))*1,".")</f>
        <v>129.65159919184654</v>
      </c>
      <c r="O11" s="78">
        <f>IFERROR((s_DL/(Rad_Spec!AZ11*s_Fam*s_Foffset*s_EF_res*(1/365)*acf!E11*((s_ET_res_o*s_GSF_s)+(s_ET_res_i*s_GSF_i))*(1/24)))*1,".")</f>
        <v>499.86822395133839</v>
      </c>
      <c r="P11" s="78">
        <f>IFERROR((s_DL/(Rad_Spec!BA11*s_Fam*s_Foffset*s_EF_res*(1/365)*acf!F11*((s_ET_res_o*s_GSF_s)+(s_ET_res_i*s_GSF_i))*(1/24)))*1,".")</f>
        <v>175.30538466929215</v>
      </c>
      <c r="Q11" s="78">
        <f>IFERROR((s_DL/(Rad_Spec!BB11*s_Fam*s_Foffset*s_EF_res*(1/365)*acf!G11*((s_ET_res_o*s_GSF_s)+(s_ET_res_i*s_GSF_i))*(1/24)))*1,".")</f>
        <v>126.05232760563837</v>
      </c>
      <c r="R11" s="78">
        <f>IFERROR((s_DL/(Rad_Spec!AY11*s_Fam*s_Foffset*s_EF_res*(1/365)*acf!C11*((s_ET_res_o*s_GSF_s)+(s_ET_res_i*s_GSF_i))*(1/24)))*1,".")</f>
        <v>487.55736315163404</v>
      </c>
    </row>
    <row r="12" spans="1:18">
      <c r="A12" s="75" t="s">
        <v>19</v>
      </c>
      <c r="B12" s="85" t="s">
        <v>8</v>
      </c>
      <c r="C12" s="78" t="str">
        <f>IFERROR((s_DL/(k_decay*Rad_Spec!X12*s_IFDres_adj))*1,".")</f>
        <v>.</v>
      </c>
      <c r="D12" s="78" t="str">
        <f>IFERROR((s_DL/(k_decay*Rad_Spec!AN12*s_IFAres_adj*(1/s_PEFm_pp)*s_SLF*(s_ET_res_o+s_ET_res_i)*(1/24)))*1,".")</f>
        <v>.</v>
      </c>
      <c r="E12" s="78" t="str">
        <f>IFERROR((s_DL/(k_decay*Rad_Spec!AN12*s_IFAres_adj*(1/s_PEF)*s_SLF*(s_ET_res_o+s_ET_res_i)*(1/24)))*1,".")</f>
        <v>.</v>
      </c>
      <c r="F12" s="78">
        <f>IFERROR((s_DL/(k_decay*Rad_Spec!AY12*s_Fam*s_Foffset*s_EF_res*(1/365)*acf!C12*((s_ET_res_o*s_GSF_s)+(s_ET_res_i*s_GSF_i))*(1/24)))*1,".")</f>
        <v>102.31735567887768</v>
      </c>
      <c r="G12" s="78">
        <f t="shared" si="0"/>
        <v>102.31735567887768</v>
      </c>
      <c r="H12" s="78">
        <f t="shared" si="1"/>
        <v>102.31735567887768</v>
      </c>
      <c r="I12" s="86" t="str">
        <f>IFERROR((s_DL/(Rad_Spec!AV12*s_Fam*s_Foffset*Fsurf!C12*s_EF_res*(1/365)*((s_ET_res_o*s_GSF_s)+(s_ET_res_i*s_GSF_i))*(1/24)))*1,".")</f>
        <v>.</v>
      </c>
      <c r="J12" s="78" t="str">
        <f>IFERROR((s_DL/(Rad_Spec!AZ12*s_Fam*s_Foffset*Fsurf!C12*s_EF_res*(1/365)*((s_ET_res_o*s_GSF_s)+(s_ET_res_i*s_GSF_i))*(1/24)))*1,".")</f>
        <v>.</v>
      </c>
      <c r="K12" s="78" t="str">
        <f>IFERROR((s_DL/(Rad_Spec!BA12*s_Fam*s_Foffset*Fsurf!C12*s_EF_res*(1/365)*((s_ET_res_o*s_GSF_s)+(s_ET_res_i*s_GSF_i))*(1/24)))*1,".")</f>
        <v>.</v>
      </c>
      <c r="L12" s="78" t="str">
        <f>IFERROR((s_DL/(Rad_Spec!BB12*s_Fam*s_Foffset*Fsurf!C12*s_EF_res*(1/365)*((s_ET_res_o*s_GSF_s)+(s_ET_res_i*s_GSF_i))*(1/24)))*1,".")</f>
        <v>.</v>
      </c>
      <c r="M12" s="78" t="str">
        <f>IFERROR((s_DL/(Rad_Spec!AY12*s_Fam*s_Foffset*Fsurf!C12*s_EF_res*(1/365)*((s_ET_res_o*s_GSF_s)+(s_ET_res_i*s_GSF_i))*(1/24)))*1,".")</f>
        <v>.</v>
      </c>
      <c r="N12" s="78">
        <f>IFERROR((s_DL/(Rad_Spec!AV12*s_Fam*s_Foffset*s_EF_res*(1/365)*acf!D12*((s_ET_res_o*s_GSF_s)+(s_ET_res_i*s_GSF_i))*(1/24)))*1,".")</f>
        <v>25.968777308338861</v>
      </c>
      <c r="O12" s="78">
        <f>IFERROR((s_DL/(Rad_Spec!AZ12*s_Fam*s_Foffset*s_EF_res*(1/365)*acf!E12*((s_ET_res_o*s_GSF_s)+(s_ET_res_i*s_GSF_i))*(1/24)))*1,".")</f>
        <v>111.21238773338678</v>
      </c>
      <c r="P12" s="78">
        <f>IFERROR((s_DL/(Rad_Spec!BA12*s_Fam*s_Foffset*s_EF_res*(1/365)*acf!F12*((s_ET_res_o*s_GSF_s)+(s_ET_res_i*s_GSF_i))*(1/24)))*1,".")</f>
        <v>39.610943237177921</v>
      </c>
      <c r="Q12" s="78">
        <f>IFERROR((s_DL/(Rad_Spec!BB12*s_Fam*s_Foffset*s_EF_res*(1/365)*acf!G12*((s_ET_res_o*s_GSF_s)+(s_ET_res_i*s_GSF_i))*(1/24)))*1,".")</f>
        <v>28.049647145573974</v>
      </c>
      <c r="R12" s="78">
        <f>IFERROR((s_DL/(Rad_Spec!AY12*s_Fam*s_Foffset*s_EF_res*(1/365)*acf!C12*((s_ET_res_o*s_GSF_s)+(s_ET_res_i*s_GSF_i))*(1/24)))*1,".")</f>
        <v>90.530075817489148</v>
      </c>
    </row>
    <row r="13" spans="1:18">
      <c r="A13" s="75" t="s">
        <v>20</v>
      </c>
      <c r="B13" s="76" t="s">
        <v>8</v>
      </c>
      <c r="C13" s="78">
        <f>IFERROR((s_DL/(k_decay*Rad_Spec!X13*s_IFDres_adj))*1,".")</f>
        <v>0.32972602201275808</v>
      </c>
      <c r="D13" s="78">
        <f>IFERROR((s_DL/(k_decay*Rad_Spec!AN13*s_IFAres_adj*(1/s_PEFm_pp)*s_SLF*(s_ET_res_o+s_ET_res_i)*(1/24)))*1,".")</f>
        <v>3.8194966805181134E-2</v>
      </c>
      <c r="E13" s="78">
        <f>IFERROR((s_DL/(k_decay*Rad_Spec!AN13*s_IFAres_adj*(1/s_PEF)*s_SLF*(s_ET_res_o+s_ET_res_i)*(1/24)))*1,".")</f>
        <v>0.1874616286376474</v>
      </c>
      <c r="F13" s="78">
        <f>IFERROR((s_DL/(k_decay*Rad_Spec!AY13*s_Fam*s_Foffset*s_EF_res*(1/365)*acf!C13*((s_ET_res_o*s_GSF_s)+(s_ET_res_i*s_GSF_i))*(1/24)))*1,".")</f>
        <v>569.34561641759649</v>
      </c>
      <c r="G13" s="78">
        <f t="shared" ref="G13:G30" si="2">(IF(AND(C13&lt;&gt;".",E13&lt;&gt;".",F13&lt;&gt;"."),1/((1/C13)+(1/E13)+(1/F13)),IF(AND(C13&lt;&gt;".",E13&lt;&gt;".",F13="."), 1/((1/C13)+(1/E13)),IF(AND(C13&lt;&gt;".",E13=".",F13&lt;&gt;"."),1/((1/C13)+(1/F13)),IF(AND(C13=".",E13&lt;&gt;".",F13&lt;&gt;"."),1/((1/E13)+(1/F13)),IF(AND(C13&lt;&gt;".",E13=".",F13="."),1/(1/C13),IF(AND(C13=".",E13&lt;&gt;".",F13="."),1/(1/E13),IF(AND(C13=".",E13=".",F13&lt;&gt;"."),1/(1/F13),IF(AND(C13=".",E13=".",F13="."),".")))))))))</f>
        <v>0.11948855457845022</v>
      </c>
      <c r="H13" s="78">
        <f t="shared" ref="H13:H30" si="3">(IF(AND(C13&lt;&gt;".",D13&lt;&gt;".",F13&lt;&gt;"."),1/((1/C13)+(1/D13)+(1/F13)),IF(AND(C13&lt;&gt;".",D13&lt;&gt;".",F13="."), 1/((1/C13)+(1/D13)),IF(AND(C13&lt;&gt;".",D13=".",F13&lt;&gt;"."),1/((1/C13)+(1/F13)),IF(AND(C13=".",D13&lt;&gt;".",F13&lt;&gt;"."),1/((1/D13)+(1/F13)),IF(AND(C13&lt;&gt;".",D13=".",F13="."),1/(1/C13),IF(AND(C13=".",D13&lt;&gt;".",F13="."),1/(1/D13),IF(AND(C13=".",D13=".",F13&lt;&gt;"."),1/(1/F13),IF(AND(C13=".",D13=".",F13="."),".")))))))))</f>
        <v>3.4227776432832667E-2</v>
      </c>
      <c r="I13" s="86">
        <f>IFERROR((s_DL/(Rad_Spec!AV13*s_Fam*s_Foffset*Fsurf!C13*s_EF_res*(1/365)*((s_ET_res_o*s_GSF_s)+(s_ET_res_i*s_GSF_i))*(1/24)))*1,".")</f>
        <v>178.19893827295471</v>
      </c>
      <c r="J13" s="78">
        <f>IFERROR((s_DL/(Rad_Spec!AZ13*s_Fam*s_Foffset*Fsurf!C13*s_EF_res*(1/365)*((s_ET_res_o*s_GSF_s)+(s_ET_res_i*s_GSF_i))*(1/24)))*1,".")</f>
        <v>533.11182366658954</v>
      </c>
      <c r="K13" s="78">
        <f>IFERROR((s_DL/(Rad_Spec!BA13*s_Fam*s_Foffset*Fsurf!C13*s_EF_res*(1/365)*((s_ET_res_o*s_GSF_s)+(s_ET_res_i*s_GSF_i))*(1/24)))*1,".")</f>
        <v>223.68328265731026</v>
      </c>
      <c r="L13" s="78">
        <f>IFERROR((s_DL/(Rad_Spec!BB13*s_Fam*s_Foffset*Fsurf!C13*s_EF_res*(1/365)*((s_ET_res_o*s_GSF_s)+(s_ET_res_i*s_GSF_i))*(1/24)))*1,".")</f>
        <v>178.6967006703652</v>
      </c>
      <c r="M13" s="78">
        <f>IFERROR((s_DL/(Rad_Spec!AY13*s_Fam*s_Foffset*Fsurf!C13*s_EF_res*(1/365)*((s_ET_res_o*s_GSF_s)+(s_ET_res_i*s_GSF_i))*(1/24)))*1,".")</f>
        <v>418.95955066367054</v>
      </c>
      <c r="N13" s="78">
        <f>IFERROR((s_DL/(Rad_Spec!AV13*s_Fam*s_Foffset*s_EF_res*(1/365)*acf!D13*((s_ET_res_o*s_GSF_s)+(s_ET_res_i*s_GSF_i))*(1/24)))*1,".")</f>
        <v>215.19831782696164</v>
      </c>
      <c r="O13" s="78">
        <f>IFERROR((s_DL/(Rad_Spec!AZ13*s_Fam*s_Foffset*s_EF_res*(1/365)*acf!E13*((s_ET_res_o*s_GSF_s)+(s_ET_res_i*s_GSF_i))*(1/24)))*1,".")</f>
        <v>666.30043123290181</v>
      </c>
      <c r="P13" s="78">
        <f>IFERROR((s_DL/(Rad_Spec!BA13*s_Fam*s_Foffset*s_EF_res*(1/365)*acf!F13*((s_ET_res_o*s_GSF_s)+(s_ET_res_i*s_GSF_i))*(1/24)))*1,".")</f>
        <v>284.72322322324783</v>
      </c>
      <c r="Q13" s="78">
        <f>IFERROR((s_DL/(Rad_Spec!BB13*s_Fam*s_Foffset*s_EF_res*(1/365)*acf!G13*((s_ET_res_o*s_GSF_s)+(s_ET_res_i*s_GSF_i))*(1/24)))*1,".")</f>
        <v>226.89231375833495</v>
      </c>
      <c r="R13" s="78">
        <f>IFERROR((s_DL/(Rad_Spec!AY13*s_Fam*s_Foffset*s_EF_res*(1/365)*acf!C13*((s_ET_res_o*s_GSF_s)+(s_ET_res_i*s_GSF_i))*(1/24)))*1,".")</f>
        <v>503.75521805320261</v>
      </c>
    </row>
    <row r="14" spans="1:18">
      <c r="A14" s="75" t="s">
        <v>21</v>
      </c>
      <c r="B14" s="76" t="s">
        <v>8</v>
      </c>
      <c r="C14" s="78">
        <f>IFERROR((s_DL/(k_decay*Rad_Spec!X14*s_IFDres_adj))*1,".")</f>
        <v>31.224055114844511</v>
      </c>
      <c r="D14" s="78">
        <f>IFERROR((s_DL/(k_decay*Rad_Spec!AN14*s_IFAres_adj*(1/s_PEFm_pp)*s_SLF*(s_ET_res_o+s_ET_res_i)*(1/24)))*1,".")</f>
        <v>105.53872406694789</v>
      </c>
      <c r="E14" s="78">
        <f>IFERROR((s_DL/(k_decay*Rad_Spec!AN14*s_IFAres_adj*(1/s_PEF)*s_SLF*(s_ET_res_o+s_ET_res_i)*(1/24)))*1,".")</f>
        <v>517.98607913034175</v>
      </c>
      <c r="F14" s="78">
        <f>IFERROR((s_DL/(k_decay*Rad_Spec!AY14*s_Fam*s_Foffset*s_EF_res*(1/365)*acf!C14*((s_ET_res_o*s_GSF_s)+(s_ET_res_i*s_GSF_i))*(1/24)))*1,".")</f>
        <v>73.026406204996704</v>
      </c>
      <c r="G14" s="78">
        <f t="shared" si="2"/>
        <v>20.985997638901196</v>
      </c>
      <c r="H14" s="78">
        <f t="shared" si="3"/>
        <v>18.117431640758472</v>
      </c>
      <c r="I14" s="86">
        <f>IFERROR((s_DL/(Rad_Spec!AV14*s_Fam*s_Foffset*Fsurf!C14*s_EF_res*(1/365)*((s_ET_res_o*s_GSF_s)+(s_ET_res_i*s_GSF_i))*(1/24)))*1,".")</f>
        <v>12.80339868643177</v>
      </c>
      <c r="J14" s="78">
        <f>IFERROR((s_DL/(Rad_Spec!AZ14*s_Fam*s_Foffset*Fsurf!C14*s_EF_res*(1/365)*((s_ET_res_o*s_GSF_s)+(s_ET_res_i*s_GSF_i))*(1/24)))*1,".")</f>
        <v>54.943718772482796</v>
      </c>
      <c r="K14" s="78">
        <f>IFERROR((s_DL/(Rad_Spec!BA14*s_Fam*s_Foffset*Fsurf!C14*s_EF_res*(1/365)*((s_ET_res_o*s_GSF_s)+(s_ET_res_i*s_GSF_i))*(1/24)))*1,".")</f>
        <v>19.767286923811088</v>
      </c>
      <c r="L14" s="78">
        <f>IFERROR((s_DL/(Rad_Spec!BB14*s_Fam*s_Foffset*Fsurf!C14*s_EF_res*(1/365)*((s_ET_res_o*s_GSF_s)+(s_ET_res_i*s_GSF_i))*(1/24)))*1,".")</f>
        <v>13.522969542839757</v>
      </c>
      <c r="M14" s="78">
        <f>IFERROR((s_DL/(Rad_Spec!AY14*s_Fam*s_Foffset*Fsurf!C14*s_EF_res*(1/365)*((s_ET_res_o*s_GSF_s)+(s_ET_res_i*s_GSF_i))*(1/24)))*1,".")</f>
        <v>55.199197362172647</v>
      </c>
      <c r="N14" s="78">
        <f>IFERROR((s_DL/(Rad_Spec!AV14*s_Fam*s_Foffset*s_EF_res*(1/365)*acf!D14*((s_ET_res_o*s_GSF_s)+(s_ET_res_i*s_GSF_i))*(1/24)))*1,".")</f>
        <v>15.148329807688151</v>
      </c>
      <c r="O14" s="78">
        <f>IFERROR((s_DL/(Rad_Spec!AZ14*s_Fam*s_Foffset*s_EF_res*(1/365)*acf!E14*((s_ET_res_o*s_GSF_s)+(s_ET_res_i*s_GSF_i))*(1/24)))*1,".")</f>
        <v>64.651209524818981</v>
      </c>
      <c r="P14" s="78">
        <f>IFERROR((s_DL/(Rad_Spec!BA14*s_Fam*s_Foffset*s_EF_res*(1/365)*acf!F14*((s_ET_res_o*s_GSF_s)+(s_ET_res_i*s_GSF_i))*(1/24)))*1,".")</f>
        <v>23.178529475663176</v>
      </c>
      <c r="Q14" s="78">
        <f>IFERROR((s_DL/(Rad_Spec!BB14*s_Fam*s_Foffset*s_EF_res*(1/365)*acf!G14*((s_ET_res_o*s_GSF_s)+(s_ET_res_i*s_GSF_i))*(1/24)))*1,".")</f>
        <v>16.584487152920612</v>
      </c>
      <c r="R14" s="78">
        <f>IFERROR((s_DL/(Rad_Spec!AY14*s_Fam*s_Foffset*s_EF_res*(1/365)*acf!C14*((s_ET_res_o*s_GSF_s)+(s_ET_res_i*s_GSF_i))*(1/24)))*1,".")</f>
        <v>64.61353547061907</v>
      </c>
    </row>
    <row r="15" spans="1:18">
      <c r="A15" s="75" t="s">
        <v>22</v>
      </c>
      <c r="B15" s="76" t="s">
        <v>8</v>
      </c>
      <c r="C15" s="78">
        <f>IFERROR((s_DL/(k_decay*Rad_Spec!X15*s_IFDres_adj))*1,".")</f>
        <v>551.7503715072927</v>
      </c>
      <c r="D15" s="78">
        <f>IFERROR((s_DL/(k_decay*Rad_Spec!AN15*s_IFAres_adj*(1/s_PEFm_pp)*s_SLF*(s_ET_res_o+s_ET_res_i)*(1/24)))*1,".")</f>
        <v>6894.7934347461678</v>
      </c>
      <c r="E15" s="78">
        <f>IFERROR((s_DL/(k_decay*Rad_Spec!AN15*s_IFAres_adj*(1/s_PEF)*s_SLF*(s_ET_res_o+s_ET_res_i)*(1/24)))*1,".")</f>
        <v>33839.778235449259</v>
      </c>
      <c r="F15" s="78">
        <f>IFERROR((s_DL/(k_decay*Rad_Spec!AY15*s_Fam*s_Foffset*s_EF_res*(1/365)*acf!C15*((s_ET_res_o*s_GSF_s)+(s_ET_res_i*s_GSF_i))*(1/24)))*1,".")</f>
        <v>4788.8597022359354</v>
      </c>
      <c r="G15" s="78">
        <f t="shared" si="2"/>
        <v>487.61867389058904</v>
      </c>
      <c r="H15" s="78">
        <f t="shared" si="3"/>
        <v>461.6232344183411</v>
      </c>
      <c r="I15" s="86">
        <f>IFERROR((s_DL/(Rad_Spec!AV15*s_Fam*s_Foffset*Fsurf!C15*s_EF_res*(1/365)*((s_ET_res_o*s_GSF_s)+(s_ET_res_i*s_GSF_i))*(1/24)))*1,".")</f>
        <v>17621.654850651124</v>
      </c>
      <c r="J15" s="78">
        <f>IFERROR((s_DL/(Rad_Spec!AZ15*s_Fam*s_Foffset*Fsurf!C15*s_EF_res*(1/365)*((s_ET_res_o*s_GSF_s)+(s_ET_res_i*s_GSF_i))*(1/24)))*1,".")</f>
        <v>44946.372815268383</v>
      </c>
      <c r="K15" s="78">
        <f>IFERROR((s_DL/(Rad_Spec!BA15*s_Fam*s_Foffset*Fsurf!C15*s_EF_res*(1/365)*((s_ET_res_o*s_GSF_s)+(s_ET_res_i*s_GSF_i))*(1/24)))*1,".")</f>
        <v>22261.839826998134</v>
      </c>
      <c r="L15" s="78">
        <f>IFERROR((s_DL/(Rad_Spec!BB15*s_Fam*s_Foffset*Fsurf!C15*s_EF_res*(1/365)*((s_ET_res_o*s_GSF_s)+(s_ET_res_i*s_GSF_i))*(1/24)))*1,".")</f>
        <v>17887.977090207572</v>
      </c>
      <c r="M15" s="78">
        <f>IFERROR((s_DL/(Rad_Spec!AY15*s_Fam*s_Foffset*Fsurf!C15*s_EF_res*(1/365)*((s_ET_res_o*s_GSF_s)+(s_ET_res_i*s_GSF_i))*(1/24)))*1,".")</f>
        <v>3557.3239347162116</v>
      </c>
      <c r="N15" s="78">
        <f>IFERROR((s_DL/(Rad_Spec!AV15*s_Fam*s_Foffset*s_EF_res*(1/365)*acf!D15*((s_ET_res_o*s_GSF_s)+(s_ET_res_i*s_GSF_i))*(1/24)))*1,".")</f>
        <v>20989.348888775563</v>
      </c>
      <c r="O15" s="78">
        <f>IFERROR((s_DL/(Rad_Spec!AZ15*s_Fam*s_Foffset*s_EF_res*(1/365)*acf!E15*((s_ET_res_o*s_GSF_s)+(s_ET_res_i*s_GSF_i))*(1/24)))*1,".")</f>
        <v>53536.124064408548</v>
      </c>
      <c r="P15" s="78">
        <f>IFERROR((s_DL/(Rad_Spec!BA15*s_Fam*s_Foffset*s_EF_res*(1/365)*acf!F15*((s_ET_res_o*s_GSF_s)+(s_ET_res_i*s_GSF_i))*(1/24)))*1,".")</f>
        <v>26516.324771713331</v>
      </c>
      <c r="Q15" s="78">
        <f>IFERROR((s_DL/(Rad_Spec!BB15*s_Fam*s_Foffset*s_EF_res*(1/365)*acf!G15*((s_ET_res_o*s_GSF_s)+(s_ET_res_i*s_GSF_i))*(1/24)))*1,".")</f>
        <v>21306.568267447237</v>
      </c>
      <c r="R15" s="78">
        <f>IFERROR((s_DL/(Rad_Spec!AY15*s_Fam*s_Foffset*s_EF_res*(1/365)*acf!C15*((s_ET_res_o*s_GSF_s)+(s_ET_res_i*s_GSF_i))*(1/24)))*1,".")</f>
        <v>4237.1680644619764</v>
      </c>
    </row>
    <row r="16" spans="1:18">
      <c r="A16" s="82" t="s">
        <v>23</v>
      </c>
      <c r="B16" s="85" t="s">
        <v>8</v>
      </c>
      <c r="C16" s="78">
        <f>IFERROR((s_DL/(k_decay*Rad_Spec!X16*s_IFDres_adj))*1,".")</f>
        <v>4.0407600736857605E-2</v>
      </c>
      <c r="D16" s="78">
        <f>IFERROR((s_DL/(k_decay*Rad_Spec!AN16*s_IFAres_adj*(1/s_PEFm_pp)*s_SLF*(s_ET_res_o+s_ET_res_i)*(1/24)))*1,".")</f>
        <v>7.9810378398885967E-2</v>
      </c>
      <c r="E16" s="78">
        <f>IFERROR((s_DL/(k_decay*Rad_Spec!AN16*s_IFAres_adj*(1/s_PEF)*s_SLF*(s_ET_res_o+s_ET_res_i)*(1/24)))*1,".")</f>
        <v>0.39171086581000958</v>
      </c>
      <c r="F16" s="78">
        <f>IFERROR((s_DL/(k_decay*Rad_Spec!AY16*s_Fam*s_Foffset*s_EF_res*(1/365)*acf!C16*((s_ET_res_o*s_GSF_s)+(s_ET_res_i*s_GSF_i))*(1/24)))*1,".")</f>
        <v>6335.860002359158</v>
      </c>
      <c r="G16" s="78">
        <f t="shared" si="2"/>
        <v>3.6628855256014073E-2</v>
      </c>
      <c r="H16" s="78">
        <f t="shared" si="3"/>
        <v>2.6825706719811975E-2</v>
      </c>
      <c r="I16" s="86">
        <f>IFERROR((s_DL/(Rad_Spec!AV16*s_Fam*s_Foffset*Fsurf!C16*s_EF_res*(1/365)*((s_ET_res_o*s_GSF_s)+(s_ET_res_i*s_GSF_i))*(1/24)))*1,".")</f>
        <v>5669.0373242277019</v>
      </c>
      <c r="J16" s="78">
        <f>IFERROR((s_DL/(Rad_Spec!AZ16*s_Fam*s_Foffset*Fsurf!C16*s_EF_res*(1/365)*((s_ET_res_o*s_GSF_s)+(s_ET_res_i*s_GSF_i))*(1/24)))*1,".")</f>
        <v>8917.5868021559363</v>
      </c>
      <c r="K16" s="78">
        <f>IFERROR((s_DL/(Rad_Spec!BA16*s_Fam*s_Foffset*Fsurf!C16*s_EF_res*(1/365)*((s_ET_res_o*s_GSF_s)+(s_ET_res_i*s_GSF_i))*(1/24)))*1,".")</f>
        <v>5772.1107301227512</v>
      </c>
      <c r="L16" s="78">
        <f>IFERROR((s_DL/(Rad_Spec!BB16*s_Fam*s_Foffset*Fsurf!C16*s_EF_res*(1/365)*((s_ET_res_o*s_GSF_s)+(s_ET_res_i*s_GSF_i))*(1/24)))*1,".")</f>
        <v>5669.0373242277019</v>
      </c>
      <c r="M16" s="78">
        <f>IFERROR((s_DL/(Rad_Spec!AY16*s_Fam*s_Foffset*Fsurf!C16*s_EF_res*(1/365)*((s_ET_res_o*s_GSF_s)+(s_ET_res_i*s_GSF_i))*(1/24)))*1,".")</f>
        <v>4675.520504056889</v>
      </c>
      <c r="N16" s="78">
        <f>IFERROR((s_DL/(Rad_Spec!AV16*s_Fam*s_Foffset*s_EF_res*(1/365)*acf!D16*((s_ET_res_o*s_GSF_s)+(s_ET_res_i*s_GSF_i))*(1/24)))*1,".")</f>
        <v>7181.9215490178321</v>
      </c>
      <c r="O16" s="78">
        <f>IFERROR((s_DL/(Rad_Spec!AZ16*s_Fam*s_Foffset*s_EF_res*(1/365)*acf!E16*((s_ET_res_o*s_GSF_s)+(s_ET_res_i*s_GSF_i))*(1/24)))*1,".")</f>
        <v>10974.703700754899</v>
      </c>
      <c r="P16" s="78">
        <f>IFERROR((s_DL/(Rad_Spec!BA16*s_Fam*s_Foffset*s_EF_res*(1/365)*acf!F16*((s_ET_res_o*s_GSF_s)+(s_ET_res_i*s_GSF_i))*(1/24)))*1,".")</f>
        <v>7290.1963934643654</v>
      </c>
      <c r="Q16" s="78">
        <f>IFERROR((s_DL/(Rad_Spec!BB16*s_Fam*s_Foffset*s_EF_res*(1/365)*acf!G16*((s_ET_res_o*s_GSF_s)+(s_ET_res_i*s_GSF_i))*(1/24)))*1,".")</f>
        <v>7197.009619498961</v>
      </c>
      <c r="R16" s="78">
        <f>IFERROR((s_DL/(Rad_Spec!AY16*s_Fam*s_Foffset*s_EF_res*(1/365)*acf!C16*((s_ET_res_o*s_GSF_s)+(s_ET_res_i*s_GSF_i))*(1/24)))*1,".")</f>
        <v>5605.9490843642088</v>
      </c>
    </row>
    <row r="17" spans="1:18">
      <c r="A17" s="75" t="s">
        <v>24</v>
      </c>
      <c r="B17" s="85" t="s">
        <v>8</v>
      </c>
      <c r="C17" s="78">
        <f>IFERROR((s_DL/(k_decay*Rad_Spec!X17*s_IFDres_adj))*1,".")</f>
        <v>207.11433543514954</v>
      </c>
      <c r="D17" s="78">
        <f>IFERROR((s_DL/(k_decay*Rad_Spec!AN17*s_IFAres_adj*(1/s_PEFm_pp)*s_SLF*(s_ET_res_o+s_ET_res_i)*(1/24)))*1,".")</f>
        <v>38.211359494797094</v>
      </c>
      <c r="E17" s="78">
        <f>IFERROR((s_DL/(k_decay*Rad_Spec!AN17*s_IFAres_adj*(1/s_PEF)*s_SLF*(s_ET_res_o+s_ET_res_i)*(1/24)))*1,".")</f>
        <v>187.54208427225589</v>
      </c>
      <c r="F17" s="78">
        <f>IFERROR((s_DL/(k_decay*Rad_Spec!AY17*s_Fam*s_Foffset*s_EF_res*(1/365)*acf!C17*((s_ET_res_o*s_GSF_s)+(s_ET_res_i*s_GSF_i))*(1/24)))*1,".")</f>
        <v>62.748593887702974</v>
      </c>
      <c r="G17" s="78">
        <f t="shared" si="2"/>
        <v>38.318581205240342</v>
      </c>
      <c r="H17" s="78">
        <f t="shared" si="3"/>
        <v>21.306020101339477</v>
      </c>
      <c r="I17" s="86">
        <f>IFERROR((s_DL/(Rad_Spec!AV17*s_Fam*s_Foffset*Fsurf!C17*s_EF_res*(1/365)*((s_ET_res_o*s_GSF_s)+(s_ET_res_i*s_GSF_i))*(1/24)))*1,".")</f>
        <v>10.89768133649248</v>
      </c>
      <c r="J17" s="78">
        <f>IFERROR((s_DL/(Rad_Spec!AZ17*s_Fam*s_Foffset*Fsurf!C17*s_EF_res*(1/365)*((s_ET_res_o*s_GSF_s)+(s_ET_res_i*s_GSF_i))*(1/24)))*1,".")</f>
        <v>48.894263596396257</v>
      </c>
      <c r="K17" s="78">
        <f>IFERROR((s_DL/(Rad_Spec!BA17*s_Fam*s_Foffset*Fsurf!C17*s_EF_res*(1/365)*((s_ET_res_o*s_GSF_s)+(s_ET_res_i*s_GSF_i))*(1/24)))*1,".")</f>
        <v>17.33839134623981</v>
      </c>
      <c r="L17" s="78">
        <f>IFERROR((s_DL/(Rad_Spec!BB17*s_Fam*s_Foffset*Fsurf!C17*s_EF_res*(1/365)*((s_ET_res_o*s_GSF_s)+(s_ET_res_i*s_GSF_i))*(1/24)))*1,".")</f>
        <v>11.65999926782105</v>
      </c>
      <c r="M17" s="78">
        <f>IFERROR((s_DL/(Rad_Spec!AY17*s_Fam*s_Foffset*Fsurf!C17*s_EF_res*(1/365)*((s_ET_res_o*s_GSF_s)+(s_ET_res_i*s_GSF_i))*(1/24)))*1,".")</f>
        <v>48.228666686768371</v>
      </c>
      <c r="N17" s="78">
        <f>IFERROR((s_DL/(Rad_Spec!AV17*s_Fam*s_Foffset*s_EF_res*(1/365)*acf!D17*((s_ET_res_o*s_GSF_s)+(s_ET_res_i*s_GSF_i))*(1/24)))*1,".")</f>
        <v>12.237303582238397</v>
      </c>
      <c r="O17" s="78">
        <f>IFERROR((s_DL/(Rad_Spec!AZ17*s_Fam*s_Foffset*s_EF_res*(1/365)*acf!E17*((s_ET_res_o*s_GSF_s)+(s_ET_res_i*s_GSF_i))*(1/24)))*1,".")</f>
        <v>54.832828174913352</v>
      </c>
      <c r="P17" s="78">
        <f>IFERROR((s_DL/(Rad_Spec!BA17*s_Fam*s_Foffset*s_EF_res*(1/365)*acf!F17*((s_ET_res_o*s_GSF_s)+(s_ET_res_i*s_GSF_i))*(1/24)))*1,".")</f>
        <v>19.358386788460553</v>
      </c>
      <c r="Q17" s="78">
        <f>IFERROR((s_DL/(Rad_Spec!BB17*s_Fam*s_Foffset*s_EF_res*(1/365)*acf!G17*((s_ET_res_o*s_GSF_s)+(s_ET_res_i*s_GSF_i))*(1/24)))*1,".")</f>
        <v>13.766535628434022</v>
      </c>
      <c r="R17" s="78">
        <f>IFERROR((s_DL/(Rad_Spec!AY17*s_Fam*s_Foffset*s_EF_res*(1/365)*acf!C17*((s_ET_res_o*s_GSF_s)+(s_ET_res_i*s_GSF_i))*(1/24)))*1,".")</f>
        <v>55.51975932532131</v>
      </c>
    </row>
    <row r="18" spans="1:18">
      <c r="A18" s="75" t="s">
        <v>25</v>
      </c>
      <c r="B18" s="85" t="s">
        <v>8</v>
      </c>
      <c r="C18" s="78">
        <f>IFERROR((s_DL/(k_decay*Rad_Spec!X18*s_IFDres_adj))*1,".")</f>
        <v>2.3551858715197008E-2</v>
      </c>
      <c r="D18" s="78">
        <f>IFERROR((s_DL/(k_decay*Rad_Spec!AN18*s_IFAres_adj*(1/s_PEFm_pp)*s_SLF*(s_ET_res_o+s_ET_res_i)*(1/24)))*1,".")</f>
        <v>0.10283260293702613</v>
      </c>
      <c r="E18" s="78">
        <f>IFERROR((s_DL/(k_decay*Rad_Spec!AN18*s_IFAres_adj*(1/s_PEF)*s_SLF*(s_ET_res_o+s_ET_res_i)*(1/24)))*1,".")</f>
        <v>0.50470438479366619</v>
      </c>
      <c r="F18" s="78">
        <f>IFERROR((s_DL/(k_decay*Rad_Spec!AY18*s_Fam*s_Foffset*s_EF_res*(1/365)*acf!C18*((s_ET_res_o*s_GSF_s)+(s_ET_res_i*s_GSF_i))*(1/24)))*1,".")</f>
        <v>1691932.5798891264</v>
      </c>
      <c r="G18" s="78">
        <f t="shared" si="2"/>
        <v>2.2501818675266006E-2</v>
      </c>
      <c r="H18" s="78">
        <f t="shared" si="3"/>
        <v>1.9162948329222804E-2</v>
      </c>
      <c r="I18" s="86">
        <f>IFERROR((s_DL/(Rad_Spec!AV18*s_Fam*s_Foffset*Fsurf!C18*s_EF_res*(1/365)*((s_ET_res_o*s_GSF_s)+(s_ET_res_i*s_GSF_i))*(1/24)))*1,".")</f>
        <v>259342.27379741703</v>
      </c>
      <c r="J18" s="78">
        <f>IFERROR((s_DL/(Rad_Spec!AZ18*s_Fam*s_Foffset*Fsurf!C18*s_EF_res*(1/365)*((s_ET_res_o*s_GSF_s)+(s_ET_res_i*s_GSF_i))*(1/24)))*1,".")</f>
        <v>1336542.0936317395</v>
      </c>
      <c r="K18" s="78">
        <f>IFERROR((s_DL/(Rad_Spec!BA18*s_Fam*s_Foffset*Fsurf!C18*s_EF_res*(1/365)*((s_ET_res_o*s_GSF_s)+(s_ET_res_i*s_GSF_i))*(1/24)))*1,".")</f>
        <v>466198.61123107112</v>
      </c>
      <c r="L18" s="78">
        <f>IFERROR((s_DL/(Rad_Spec!BB18*s_Fam*s_Foffset*Fsurf!C18*s_EF_res*(1/365)*((s_ET_res_o*s_GSF_s)+(s_ET_res_i*s_GSF_i))*(1/24)))*1,".")</f>
        <v>296671.84351068165</v>
      </c>
      <c r="M18" s="78">
        <f>IFERROR((s_DL/(Rad_Spec!AY18*s_Fam*s_Foffset*Fsurf!C18*s_EF_res*(1/365)*((s_ET_res_o*s_GSF_s)+(s_ET_res_i*s_GSF_i))*(1/24)))*1,".")</f>
        <v>1357412.0396113223</v>
      </c>
      <c r="N18" s="78">
        <f>IFERROR((s_DL/(Rad_Spec!AV18*s_Fam*s_Foffset*s_EF_res*(1/365)*acf!D18*((s_ET_res_o*s_GSF_s)+(s_ET_res_i*s_GSF_i))*(1/24)))*1,".")</f>
        <v>269281.49016356375</v>
      </c>
      <c r="O18" s="78">
        <f>IFERROR((s_DL/(Rad_Spec!AZ18*s_Fam*s_Foffset*s_EF_res*(1/365)*acf!E18*((s_ET_res_o*s_GSF_s)+(s_ET_res_i*s_GSF_i))*(1/24)))*1,".")</f>
        <v>1387444.2803365134</v>
      </c>
      <c r="P18" s="78">
        <f>IFERROR((s_DL/(Rad_Spec!BA18*s_Fam*s_Foffset*s_EF_res*(1/365)*acf!F18*((s_ET_res_o*s_GSF_s)+(s_ET_res_i*s_GSF_i))*(1/24)))*1,".")</f>
        <v>487184.11491409229</v>
      </c>
      <c r="Q18" s="78">
        <f>IFERROR((s_DL/(Rad_Spec!BB18*s_Fam*s_Foffset*s_EF_res*(1/365)*acf!G18*((s_ET_res_o*s_GSF_s)+(s_ET_res_i*s_GSF_i))*(1/24)))*1,".")</f>
        <v>305256.70740072301</v>
      </c>
      <c r="R18" s="78">
        <f>IFERROR((s_DL/(Rad_Spec!AY18*s_Fam*s_Foffset*s_EF_res*(1/365)*acf!C18*((s_ET_res_o*s_GSF_s)+(s_ET_res_i*s_GSF_i))*(1/24)))*1,".")</f>
        <v>1497016.64706981</v>
      </c>
    </row>
    <row r="19" spans="1:18">
      <c r="A19" s="75" t="s">
        <v>26</v>
      </c>
      <c r="B19" s="76" t="s">
        <v>8</v>
      </c>
      <c r="C19" s="78" t="str">
        <f>IFERROR((s_DL/(k_decay*Rad_Spec!X19*s_IFDres_adj))*1,".")</f>
        <v>.</v>
      </c>
      <c r="D19" s="78" t="str">
        <f>IFERROR((s_DL/(k_decay*Rad_Spec!AN19*s_IFAres_adj*(1/s_PEFm_pp)*s_SLF*(s_ET_res_o+s_ET_res_i)*(1/24)))*1,".")</f>
        <v>.</v>
      </c>
      <c r="E19" s="78" t="str">
        <f>IFERROR((s_DL/(k_decay*Rad_Spec!AN19*s_IFAres_adj*(1/s_PEF)*s_SLF*(s_ET_res_o+s_ET_res_i)*(1/24)))*1,".")</f>
        <v>.</v>
      </c>
      <c r="F19" s="78">
        <f>IFERROR((s_DL/(k_decay*Rad_Spec!AY19*s_Fam*s_Foffset*s_EF_res*(1/365)*acf!C19*((s_ET_res_o*s_GSF_s)+(s_ET_res_i*s_GSF_i))*(1/24)))*1,".")</f>
        <v>437680.82670897373</v>
      </c>
      <c r="G19" s="78">
        <f t="shared" si="2"/>
        <v>437680.82670897368</v>
      </c>
      <c r="H19" s="78">
        <f t="shared" si="3"/>
        <v>437680.82670897368</v>
      </c>
      <c r="I19" s="86" t="str">
        <f>IFERROR((s_DL/(Rad_Spec!AV19*s_Fam*s_Foffset*Fsurf!C19*s_EF_res*(1/365)*((s_ET_res_o*s_GSF_s)+(s_ET_res_i*s_GSF_i))*(1/24)))*1,".")</f>
        <v>.</v>
      </c>
      <c r="J19" s="78" t="str">
        <f>IFERROR((s_DL/(Rad_Spec!AZ19*s_Fam*s_Foffset*Fsurf!C19*s_EF_res*(1/365)*((s_ET_res_o*s_GSF_s)+(s_ET_res_i*s_GSF_i))*(1/24)))*1,".")</f>
        <v>.</v>
      </c>
      <c r="K19" s="78" t="str">
        <f>IFERROR((s_DL/(Rad_Spec!BA19*s_Fam*s_Foffset*Fsurf!C19*s_EF_res*(1/365)*((s_ET_res_o*s_GSF_s)+(s_ET_res_i*s_GSF_i))*(1/24)))*1,".")</f>
        <v>.</v>
      </c>
      <c r="L19" s="78" t="str">
        <f>IFERROR((s_DL/(Rad_Spec!BB19*s_Fam*s_Foffset*Fsurf!C19*s_EF_res*(1/365)*((s_ET_res_o*s_GSF_s)+(s_ET_res_i*s_GSF_i))*(1/24)))*1,".")</f>
        <v>.</v>
      </c>
      <c r="M19" s="78" t="str">
        <f>IFERROR((s_DL/(Rad_Spec!AY19*s_Fam*s_Foffset*Fsurf!C19*s_EF_res*(1/365)*((s_ET_res_o*s_GSF_s)+(s_ET_res_i*s_GSF_i))*(1/24)))*1,".")</f>
        <v>.</v>
      </c>
      <c r="N19" s="78">
        <f>IFERROR((s_DL/(Rad_Spec!AV19*s_Fam*s_Foffset*s_EF_res*(1/365)*acf!D19*((s_ET_res_o*s_GSF_s)+(s_ET_res_i*s_GSF_i))*(1/24)))*1,".")</f>
        <v>70029.77540700206</v>
      </c>
      <c r="O19" s="78">
        <f>IFERROR((s_DL/(Rad_Spec!AZ19*s_Fam*s_Foffset*s_EF_res*(1/365)*acf!E19*((s_ET_res_o*s_GSF_s)+(s_ET_res_i*s_GSF_i))*(1/24)))*1,".")</f>
        <v>360295.04325132072</v>
      </c>
      <c r="P19" s="78">
        <f>IFERROR((s_DL/(Rad_Spec!BA19*s_Fam*s_Foffset*s_EF_res*(1/365)*acf!F19*((s_ET_res_o*s_GSF_s)+(s_ET_res_i*s_GSF_i))*(1/24)))*1,".")</f>
        <v>126220.98459338913</v>
      </c>
      <c r="Q19" s="78">
        <f>IFERROR((s_DL/(Rad_Spec!BB19*s_Fam*s_Foffset*s_EF_res*(1/365)*acf!G19*((s_ET_res_o*s_GSF_s)+(s_ET_res_i*s_GSF_i))*(1/24)))*1,".")</f>
        <v>78670.015059988596</v>
      </c>
      <c r="R19" s="78">
        <f>IFERROR((s_DL/(Rad_Spec!AY19*s_Fam*s_Foffset*s_EF_res*(1/365)*acf!C19*((s_ET_res_o*s_GSF_s)+(s_ET_res_i*s_GSF_i))*(1/24)))*1,".")</f>
        <v>387258.62453074049</v>
      </c>
    </row>
    <row r="20" spans="1:18">
      <c r="A20" s="75" t="s">
        <v>27</v>
      </c>
      <c r="B20" s="85" t="s">
        <v>8</v>
      </c>
      <c r="C20" s="78" t="str">
        <f>IFERROR((s_DL/(k_decay*Rad_Spec!X20*s_IFDres_adj))*1,".")</f>
        <v>.</v>
      </c>
      <c r="D20" s="78" t="str">
        <f>IFERROR((s_DL/(k_decay*Rad_Spec!AN20*s_IFAres_adj*(1/s_PEFm_pp)*s_SLF*(s_ET_res_o+s_ET_res_i)*(1/24)))*1,".")</f>
        <v>.</v>
      </c>
      <c r="E20" s="78" t="str">
        <f>IFERROR((s_DL/(k_decay*Rad_Spec!AN20*s_IFAres_adj*(1/s_PEF)*s_SLF*(s_ET_res_o+s_ET_res_i)*(1/24)))*1,".")</f>
        <v>.</v>
      </c>
      <c r="F20" s="78">
        <f>IFERROR((s_DL/(k_decay*Rad_Spec!AY20*s_Fam*s_Foffset*s_EF_res*(1/365)*acf!C20*((s_ET_res_o*s_GSF_s)+(s_ET_res_i*s_GSF_i))*(1/24)))*1,".")</f>
        <v>198700.51007890856</v>
      </c>
      <c r="G20" s="78">
        <f t="shared" si="2"/>
        <v>198700.51007890856</v>
      </c>
      <c r="H20" s="78">
        <f t="shared" si="3"/>
        <v>198700.51007890856</v>
      </c>
      <c r="I20" s="86">
        <f>IFERROR((s_DL/(Rad_Spec!AV20*s_Fam*s_Foffset*Fsurf!C20*s_EF_res*(1/365)*((s_ET_res_o*s_GSF_s)+(s_ET_res_i*s_GSF_i))*(1/24)))*1,".")</f>
        <v>30475.239955961064</v>
      </c>
      <c r="J20" s="78">
        <f>IFERROR((s_DL/(Rad_Spec!AZ20*s_Fam*s_Foffset*Fsurf!C20*s_EF_res*(1/365)*((s_ET_res_o*s_GSF_s)+(s_ET_res_i*s_GSF_i))*(1/24)))*1,".")</f>
        <v>156642.73337363987</v>
      </c>
      <c r="K20" s="78">
        <f>IFERROR((s_DL/(Rad_Spec!BA20*s_Fam*s_Foffset*Fsurf!C20*s_EF_res*(1/365)*((s_ET_res_o*s_GSF_s)+(s_ET_res_i*s_GSF_i))*(1/24)))*1,".")</f>
        <v>54770.186494279696</v>
      </c>
      <c r="L20" s="78">
        <f>IFERROR((s_DL/(Rad_Spec!BB20*s_Fam*s_Foffset*Fsurf!C20*s_EF_res*(1/365)*((s_ET_res_o*s_GSF_s)+(s_ET_res_i*s_GSF_i))*(1/24)))*1,".")</f>
        <v>34655.47198531856</v>
      </c>
      <c r="M20" s="78">
        <f>IFERROR((s_DL/(Rad_Spec!AY20*s_Fam*s_Foffset*Fsurf!C20*s_EF_res*(1/365)*((s_ET_res_o*s_GSF_s)+(s_ET_res_i*s_GSF_i))*(1/24)))*1,".")</f>
        <v>159025.90857962382</v>
      </c>
      <c r="N20" s="78">
        <f>IFERROR((s_DL/(Rad_Spec!AV20*s_Fam*s_Foffset*s_EF_res*(1/365)*acf!D20*((s_ET_res_o*s_GSF_s)+(s_ET_res_i*s_GSF_i))*(1/24)))*1,".")</f>
        <v>31749.475403401459</v>
      </c>
      <c r="O20" s="78">
        <f>IFERROR((s_DL/(Rad_Spec!AZ20*s_Fam*s_Foffset*s_EF_res*(1/365)*acf!E20*((s_ET_res_o*s_GSF_s)+(s_ET_res_i*s_GSF_i))*(1/24)))*1,".")</f>
        <v>162609.18494930453</v>
      </c>
      <c r="P20" s="78">
        <f>IFERROR((s_DL/(Rad_Spec!BA20*s_Fam*s_Foffset*s_EF_res*(1/365)*acf!F20*((s_ET_res_o*s_GSF_s)+(s_ET_res_i*s_GSF_i))*(1/24)))*1,".")</f>
        <v>57185.491531659289</v>
      </c>
      <c r="Q20" s="78">
        <f>IFERROR((s_DL/(Rad_Spec!BB20*s_Fam*s_Foffset*s_EF_res*(1/365)*acf!G20*((s_ET_res_o*s_GSF_s)+(s_ET_res_i*s_GSF_i))*(1/24)))*1,".")</f>
        <v>35666.596344419639</v>
      </c>
      <c r="R20" s="78">
        <f>IFERROR((s_DL/(Rad_Spec!AY20*s_Fam*s_Foffset*s_EF_res*(1/365)*acf!C20*((s_ET_res_o*s_GSF_s)+(s_ET_res_i*s_GSF_i))*(1/24)))*1,".")</f>
        <v>175809.58893106793</v>
      </c>
    </row>
    <row r="21" spans="1:18">
      <c r="A21" s="75" t="s">
        <v>28</v>
      </c>
      <c r="B21" s="85" t="s">
        <v>8</v>
      </c>
      <c r="C21" s="78" t="str">
        <f>IFERROR((s_DL/(k_decay*Rad_Spec!X21*s_IFDres_adj))*1,".")</f>
        <v>.</v>
      </c>
      <c r="D21" s="78">
        <f>IFERROR((s_DL/(k_decay*Rad_Spec!AN21*s_IFAres_adj*(1/s_PEFm_pp)*s_SLF*(s_ET_res_o+s_ET_res_i)*(1/24)))*1,".")</f>
        <v>233.68101738287996</v>
      </c>
      <c r="E21" s="78">
        <f>IFERROR((s_DL/(k_decay*Rad_Spec!AN21*s_IFAres_adj*(1/s_PEF)*s_SLF*(s_ET_res_o+s_ET_res_i)*(1/24)))*1,".")</f>
        <v>1146.9109090665518</v>
      </c>
      <c r="F21" s="78">
        <f>IFERROR((s_DL/(k_decay*Rad_Spec!AY21*s_Fam*s_Foffset*s_EF_res*(1/365)*acf!C21*((s_ET_res_o*s_GSF_s)+(s_ET_res_i*s_GSF_i))*(1/24)))*1,".")</f>
        <v>2297212398.5161858</v>
      </c>
      <c r="G21" s="78">
        <f t="shared" si="2"/>
        <v>1146.910336457777</v>
      </c>
      <c r="H21" s="78">
        <f t="shared" si="3"/>
        <v>233.6809936119773</v>
      </c>
      <c r="I21" s="86">
        <f>IFERROR((s_DL/(Rad_Spec!AV21*s_Fam*s_Foffset*Fsurf!C21*s_EF_res*(1/365)*((s_ET_res_o*s_GSF_s)+(s_ET_res_i*s_GSF_i))*(1/24)))*1,".")</f>
        <v>1588721741.7168705</v>
      </c>
      <c r="J21" s="78">
        <f>IFERROR((s_DL/(Rad_Spec!AZ21*s_Fam*s_Foffset*Fsurf!C21*s_EF_res*(1/365)*((s_ET_res_o*s_GSF_s)+(s_ET_res_i*s_GSF_i))*(1/24)))*1,".")</f>
        <v>3382881639.6902318</v>
      </c>
      <c r="K21" s="78">
        <f>IFERROR((s_DL/(Rad_Spec!BA21*s_Fam*s_Foffset*Fsurf!C21*s_EF_res*(1/365)*((s_ET_res_o*s_GSF_s)+(s_ET_res_i*s_GSF_i))*(1/24)))*1,".")</f>
        <v>1808360692.1846402</v>
      </c>
      <c r="L21" s="78">
        <f>IFERROR((s_DL/(Rad_Spec!BB21*s_Fam*s_Foffset*Fsurf!C21*s_EF_res*(1/365)*((s_ET_res_o*s_GSF_s)+(s_ET_res_i*s_GSF_i))*(1/24)))*1,".")</f>
        <v>1588721741.7168705</v>
      </c>
      <c r="M21" s="78">
        <f>IFERROR((s_DL/(Rad_Spec!AY21*s_Fam*s_Foffset*Fsurf!C21*s_EF_res*(1/365)*((s_ET_res_o*s_GSF_s)+(s_ET_res_i*s_GSF_i))*(1/24)))*1,".")</f>
        <v>1885886289.9109113</v>
      </c>
      <c r="N21" s="78">
        <f>IFERROR((s_DL/(Rad_Spec!AV21*s_Fam*s_Foffset*s_EF_res*(1/365)*acf!D21*((s_ET_res_o*s_GSF_s)+(s_ET_res_i*s_GSF_i))*(1/24)))*1,".")</f>
        <v>1712288988.2948489</v>
      </c>
      <c r="O21" s="78">
        <f>IFERROR((s_DL/(Rad_Spec!AZ21*s_Fam*s_Foffset*s_EF_res*(1/365)*acf!E21*((s_ET_res_o*s_GSF_s)+(s_ET_res_i*s_GSF_i))*(1/24)))*1,".")</f>
        <v>3645994656.1105828</v>
      </c>
      <c r="P21" s="78">
        <f>IFERROR((s_DL/(Rad_Spec!BA21*s_Fam*s_Foffset*s_EF_res*(1/365)*acf!F21*((s_ET_res_o*s_GSF_s)+(s_ET_res_i*s_GSF_i))*(1/24)))*1,".")</f>
        <v>1949010968.2434456</v>
      </c>
      <c r="Q21" s="78">
        <f>IFERROR((s_DL/(Rad_Spec!BB21*s_Fam*s_Foffset*s_EF_res*(1/365)*acf!G21*((s_ET_res_o*s_GSF_s)+(s_ET_res_i*s_GSF_i))*(1/24)))*1,".")</f>
        <v>1712288988.2948489</v>
      </c>
      <c r="R21" s="78">
        <f>IFERROR((s_DL/(Rad_Spec!AY21*s_Fam*s_Foffset*s_EF_res*(1/365)*acf!C21*((s_ET_res_o*s_GSF_s)+(s_ET_res_i*s_GSF_i))*(1/24)))*1,".")</f>
        <v>2032566334.6817598</v>
      </c>
    </row>
    <row r="22" spans="1:18">
      <c r="A22" s="75" t="s">
        <v>29</v>
      </c>
      <c r="B22" s="76" t="s">
        <v>8</v>
      </c>
      <c r="C22" s="78">
        <f>IFERROR((s_DL/(k_decay*Rad_Spec!X22*s_IFDres_adj))*1,".")</f>
        <v>0.17317543172938973</v>
      </c>
      <c r="D22" s="78">
        <f>IFERROR((s_DL/(k_decay*Rad_Spec!AN22*s_IFAres_adj*(1/s_PEFm_pp)*s_SLF*(s_ET_res_o+s_ET_res_i)*(1/24)))*1,".")</f>
        <v>5.7224326010140596E-2</v>
      </c>
      <c r="E22" s="78">
        <f>IFERROR((s_DL/(k_decay*Rad_Spec!AN22*s_IFAres_adj*(1/s_PEF)*s_SLF*(s_ET_res_o+s_ET_res_i)*(1/24)))*1,".")</f>
        <v>0.28085808808969775</v>
      </c>
      <c r="F22" s="78">
        <f>IFERROR((s_DL/(k_decay*Rad_Spec!AY22*s_Fam*s_Foffset*s_EF_res*(1/365)*acf!C22*((s_ET_res_o*s_GSF_s)+(s_ET_res_i*s_GSF_i))*(1/24)))*1,".")</f>
        <v>1265.736088537878</v>
      </c>
      <c r="G22" s="78">
        <f t="shared" si="2"/>
        <v>0.1071145686521236</v>
      </c>
      <c r="H22" s="78">
        <f t="shared" si="3"/>
        <v>4.3010073968858878E-2</v>
      </c>
      <c r="I22" s="86">
        <f>IFERROR((s_DL/(Rad_Spec!AV22*s_Fam*s_Foffset*Fsurf!C22*s_EF_res*(1/365)*((s_ET_res_o*s_GSF_s)+(s_ET_res_i*s_GSF_i))*(1/24)))*1,".")</f>
        <v>1364.0876636311166</v>
      </c>
      <c r="J22" s="78">
        <f>IFERROR((s_DL/(Rad_Spec!AZ22*s_Fam*s_Foffset*Fsurf!C22*s_EF_res*(1/365)*((s_ET_res_o*s_GSF_s)+(s_ET_res_i*s_GSF_i))*(1/24)))*1,".")</f>
        <v>1880.5485998613942</v>
      </c>
      <c r="K22" s="78">
        <f>IFERROR((s_DL/(Rad_Spec!BA22*s_Fam*s_Foffset*Fsurf!C22*s_EF_res*(1/365)*((s_ET_res_o*s_GSF_s)+(s_ET_res_i*s_GSF_i))*(1/24)))*1,".")</f>
        <v>1369.831190635879</v>
      </c>
      <c r="L22" s="78">
        <f>IFERROR((s_DL/(Rad_Spec!BB22*s_Fam*s_Foffset*Fsurf!C22*s_EF_res*(1/365)*((s_ET_res_o*s_GSF_s)+(s_ET_res_i*s_GSF_i))*(1/24)))*1,".")</f>
        <v>1364.0876636311166</v>
      </c>
      <c r="M22" s="78">
        <f>IFERROR((s_DL/(Rad_Spec!AY22*s_Fam*s_Foffset*Fsurf!C22*s_EF_res*(1/365)*((s_ET_res_o*s_GSF_s)+(s_ET_res_i*s_GSF_i))*(1/24)))*1,".")</f>
        <v>945.21441437997942</v>
      </c>
      <c r="N22" s="78">
        <f>IFERROR((s_DL/(Rad_Spec!AV22*s_Fam*s_Foffset*s_EF_res*(1/365)*acf!D22*((s_ET_res_o*s_GSF_s)+(s_ET_res_i*s_GSF_i))*(1/24)))*1,".")</f>
        <v>1837.9541168454232</v>
      </c>
      <c r="O22" s="78">
        <f>IFERROR((s_DL/(Rad_Spec!AZ22*s_Fam*s_Foffset*s_EF_res*(1/365)*acf!E22*((s_ET_res_o*s_GSF_s)+(s_ET_res_i*s_GSF_i))*(1/24)))*1,".")</f>
        <v>2225.0566196781092</v>
      </c>
      <c r="P22" s="78">
        <f>IFERROR((s_DL/(Rad_Spec!BA22*s_Fam*s_Foffset*s_EF_res*(1/365)*acf!F22*((s_ET_res_o*s_GSF_s)+(s_ET_res_i*s_GSF_i))*(1/24)))*1,".")</f>
        <v>1678.3016672441661</v>
      </c>
      <c r="Q22" s="78">
        <f>IFERROR((s_DL/(Rad_Spec!BB22*s_Fam*s_Foffset*s_EF_res*(1/365)*acf!G22*((s_ET_res_o*s_GSF_s)+(s_ET_res_i*s_GSF_i))*(1/24)))*1,".")</f>
        <v>1666.6380446505482</v>
      </c>
      <c r="R22" s="78">
        <f>IFERROR((s_DL/(Rad_Spec!AY22*s_Fam*s_Foffset*s_EF_res*(1/365)*acf!C22*((s_ET_res_o*s_GSF_s)+(s_ET_res_i*s_GSF_i))*(1/24)))*1,".")</f>
        <v>1119.9193264913665</v>
      </c>
    </row>
    <row r="23" spans="1:18">
      <c r="A23" s="82" t="s">
        <v>30</v>
      </c>
      <c r="B23" s="85" t="s">
        <v>10</v>
      </c>
      <c r="C23" s="78">
        <f>IFERROR((s_DL/(k_decay*Rad_Spec!X23*s_IFDres_adj))*1,".")</f>
        <v>9.0984001659149577E-2</v>
      </c>
      <c r="D23" s="78">
        <f>IFERROR((s_DL/(k_decay*Rad_Spec!AN23*s_IFAres_adj*(1/s_PEFm_pp)*s_SLF*(s_ET_res_o+s_ET_res_i)*(1/24)))*1,".")</f>
        <v>4.6723939975270148E-2</v>
      </c>
      <c r="E23" s="78">
        <f>IFERROR((s_DL/(k_decay*Rad_Spec!AN23*s_IFAres_adj*(1/s_PEF)*s_SLF*(s_ET_res_o+s_ET_res_i)*(1/24)))*1,".")</f>
        <v>0.22932199231401537</v>
      </c>
      <c r="F23" s="78">
        <f>IFERROR((s_DL/(k_decay*Rad_Spec!AY23*s_Fam*s_Foffset*s_EF_res*(1/365)*acf!C23*((s_ET_res_o*s_GSF_s)+(s_ET_res_i*s_GSF_i))*(1/24)))*1,".")</f>
        <v>2218.0666803794111</v>
      </c>
      <c r="G23" s="78">
        <f t="shared" si="2"/>
        <v>6.5137775102145481E-2</v>
      </c>
      <c r="H23" s="78">
        <f t="shared" si="3"/>
        <v>3.087020121110038E-2</v>
      </c>
      <c r="I23" s="86">
        <f>IFERROR((s_DL/(Rad_Spec!AV23*s_Fam*s_Foffset*Fsurf!C23*s_EF_res*(1/365)*((s_ET_res_o*s_GSF_s)+(s_ET_res_i*s_GSF_i))*(1/24)))*1,".")</f>
        <v>412.73173445155311</v>
      </c>
      <c r="J23" s="78">
        <f>IFERROR((s_DL/(Rad_Spec!AZ23*s_Fam*s_Foffset*Fsurf!C23*s_EF_res*(1/365)*((s_ET_res_o*s_GSF_s)+(s_ET_res_i*s_GSF_i))*(1/24)))*1,".")</f>
        <v>1654.8206334142465</v>
      </c>
      <c r="K23" s="78">
        <f>IFERROR((s_DL/(Rad_Spec!BA23*s_Fam*s_Foffset*Fsurf!C23*s_EF_res*(1/365)*((s_ET_res_o*s_GSF_s)+(s_ET_res_i*s_GSF_i))*(1/24)))*1,".")</f>
        <v>599.69568253644479</v>
      </c>
      <c r="L23" s="78">
        <f>IFERROR((s_DL/(Rad_Spec!BB23*s_Fam*s_Foffset*Fsurf!C23*s_EF_res*(1/365)*((s_ET_res_o*s_GSF_s)+(s_ET_res_i*s_GSF_i))*(1/24)))*1,".")</f>
        <v>422.67707745038581</v>
      </c>
      <c r="M23" s="78">
        <f>IFERROR((s_DL/(Rad_Spec!AY23*s_Fam*s_Foffset*Fsurf!C23*s_EF_res*(1/365)*((s_ET_res_o*s_GSF_s)+(s_ET_res_i*s_GSF_i))*(1/24)))*1,".")</f>
        <v>1678.4278695701225</v>
      </c>
      <c r="N23" s="78">
        <f>IFERROR((s_DL/(Rad_Spec!AV23*s_Fam*s_Foffset*s_EF_res*(1/365)*acf!D23*((s_ET_res_o*s_GSF_s)+(s_ET_res_i*s_GSF_i))*(1/24)))*1,".")</f>
        <v>541.29697489864213</v>
      </c>
      <c r="O23" s="78">
        <f>IFERROR((s_DL/(Rad_Spec!AZ23*s_Fam*s_Foffset*s_EF_res*(1/365)*acf!E23*((s_ET_res_o*s_GSF_s)+(s_ET_res_i*s_GSF_i))*(1/24)))*1,".")</f>
        <v>2036.9415427817821</v>
      </c>
      <c r="P23" s="78">
        <f>IFERROR((s_DL/(Rad_Spec!BA23*s_Fam*s_Foffset*s_EF_res*(1/365)*acf!F23*((s_ET_res_o*s_GSF_s)+(s_ET_res_i*s_GSF_i))*(1/24)))*1,".")</f>
        <v>728.97391942936531</v>
      </c>
      <c r="Q23" s="78">
        <f>IFERROR((s_DL/(Rad_Spec!BB23*s_Fam*s_Foffset*s_EF_res*(1/365)*acf!G23*((s_ET_res_o*s_GSF_s)+(s_ET_res_i*s_GSF_i))*(1/24)))*1,".")</f>
        <v>519.07996473041612</v>
      </c>
      <c r="R23" s="78">
        <f>IFERROR((s_DL/(Rad_Spec!AY23*s_Fam*s_Foffset*s_EF_res*(1/365)*acf!C23*((s_ET_res_o*s_GSF_s)+(s_ET_res_i*s_GSF_i))*(1/24)))*1,".")</f>
        <v>1962.5384511813368</v>
      </c>
    </row>
    <row r="24" spans="1:18">
      <c r="A24" s="75" t="s">
        <v>31</v>
      </c>
      <c r="B24" s="85" t="s">
        <v>8</v>
      </c>
      <c r="C24" s="78" t="str">
        <f>IFERROR((s_DL/(k_decay*Rad_Spec!X24*s_IFDres_adj))*1,".")</f>
        <v>.</v>
      </c>
      <c r="D24" s="78" t="str">
        <f>IFERROR((s_DL/(k_decay*Rad_Spec!AN24*s_IFAres_adj*(1/s_PEFm_pp)*s_SLF*(s_ET_res_o+s_ET_res_i)*(1/24)))*1,".")</f>
        <v>.</v>
      </c>
      <c r="E24" s="78" t="str">
        <f>IFERROR((s_DL/(k_decay*Rad_Spec!AN24*s_IFAres_adj*(1/s_PEF)*s_SLF*(s_ET_res_o+s_ET_res_i)*(1/24)))*1,".")</f>
        <v>.</v>
      </c>
      <c r="F24" s="78">
        <f>IFERROR((s_DL/(k_decay*Rad_Spec!AY24*s_Fam*s_Foffset*s_EF_res*(1/365)*acf!C24*((s_ET_res_o*s_GSF_s)+(s_ET_res_i*s_GSF_i))*(1/24)))*1,".")</f>
        <v>21431.659041129238</v>
      </c>
      <c r="G24" s="78">
        <f t="shared" si="2"/>
        <v>21431.659041129238</v>
      </c>
      <c r="H24" s="78">
        <f t="shared" si="3"/>
        <v>21431.659041129238</v>
      </c>
      <c r="I24" s="86">
        <f>IFERROR((s_DL/(Rad_Spec!AV24*s_Fam*s_Foffset*Fsurf!C24*s_EF_res*(1/365)*((s_ET_res_o*s_GSF_s)+(s_ET_res_i*s_GSF_i))*(1/24)))*1,".")</f>
        <v>3376.1006341506118</v>
      </c>
      <c r="J24" s="78">
        <f>IFERROR((s_DL/(Rad_Spec!AZ24*s_Fam*s_Foffset*Fsurf!C24*s_EF_res*(1/365)*((s_ET_res_o*s_GSF_s)+(s_ET_res_i*s_GSF_i))*(1/24)))*1,".")</f>
        <v>16770.17308466971</v>
      </c>
      <c r="K24" s="78">
        <f>IFERROR((s_DL/(Rad_Spec!BA24*s_Fam*s_Foffset*Fsurf!C24*s_EF_res*(1/365)*((s_ET_res_o*s_GSF_s)+(s_ET_res_i*s_GSF_i))*(1/24)))*1,".")</f>
        <v>5875.9614090560281</v>
      </c>
      <c r="L24" s="78">
        <f>IFERROR((s_DL/(Rad_Spec!BB24*s_Fam*s_Foffset*Fsurf!C24*s_EF_res*(1/365)*((s_ET_res_o*s_GSF_s)+(s_ET_res_i*s_GSF_i))*(1/24)))*1,".")</f>
        <v>3773.2889440506842</v>
      </c>
      <c r="M24" s="78">
        <f>IFERROR((s_DL/(Rad_Spec!AY24*s_Fam*s_Foffset*Fsurf!C24*s_EF_res*(1/365)*((s_ET_res_o*s_GSF_s)+(s_ET_res_i*s_GSF_i))*(1/24)))*1,".")</f>
        <v>16989.242877551318</v>
      </c>
      <c r="N24" s="78">
        <f>IFERROR((s_DL/(Rad_Spec!AV24*s_Fam*s_Foffset*s_EF_res*(1/365)*acf!D24*((s_ET_res_o*s_GSF_s)+(s_ET_res_i*s_GSF_i))*(1/24)))*1,".")</f>
        <v>3655.5013539101969</v>
      </c>
      <c r="O24" s="78">
        <f>IFERROR((s_DL/(Rad_Spec!AZ24*s_Fam*s_Foffset*s_EF_res*(1/365)*acf!E24*((s_ET_res_o*s_GSF_s)+(s_ET_res_i*s_GSF_i))*(1/24)))*1,".")</f>
        <v>17759.910113887963</v>
      </c>
      <c r="P24" s="78">
        <f>IFERROR((s_DL/(Rad_Spec!BA24*s_Fam*s_Foffset*s_EF_res*(1/365)*acf!F24*((s_ET_res_o*s_GSF_s)+(s_ET_res_i*s_GSF_i))*(1/24)))*1,".")</f>
        <v>6322.5861708194361</v>
      </c>
      <c r="Q24" s="78">
        <f>IFERROR((s_DL/(Rad_Spec!BB24*s_Fam*s_Foffset*s_EF_res*(1/365)*acf!G24*((s_ET_res_o*s_GSF_s)+(s_ET_res_i*s_GSF_i))*(1/24)))*1,".")</f>
        <v>3907.6259326346872</v>
      </c>
      <c r="R24" s="78">
        <f>IFERROR((s_DL/(Rad_Spec!AY24*s_Fam*s_Foffset*s_EF_res*(1/365)*acf!C24*((s_ET_res_o*s_GSF_s)+(s_ET_res_i*s_GSF_i))*(1/24)))*1,".")</f>
        <v>18962.664789513732</v>
      </c>
    </row>
    <row r="25" spans="1:18">
      <c r="A25" s="82" t="s">
        <v>32</v>
      </c>
      <c r="B25" s="85" t="s">
        <v>10</v>
      </c>
      <c r="C25" s="78" t="str">
        <f>IFERROR((s_DL/(k_decay*Rad_Spec!X25*s_IFDres_adj))*1,".")</f>
        <v>.</v>
      </c>
      <c r="D25" s="78">
        <f>IFERROR((s_DL/(k_decay*Rad_Spec!AN25*s_IFAres_adj*(1/s_PEFm_pp)*s_SLF*(s_ET_res_o+s_ET_res_i)*(1/24)))*1,".")</f>
        <v>271.85486297061755</v>
      </c>
      <c r="E25" s="78">
        <f>IFERROR((s_DL/(k_decay*Rad_Spec!AN25*s_IFAres_adj*(1/s_PEF)*s_SLF*(s_ET_res_o+s_ET_res_i)*(1/24)))*1,".")</f>
        <v>1334.2688743644467</v>
      </c>
      <c r="F25" s="78">
        <f>IFERROR((s_DL/(k_decay*Rad_Spec!AY25*s_Fam*s_Foffset*s_EF_res*(1/365)*acf!C25*((s_ET_res_o*s_GSF_s)+(s_ET_res_i*s_GSF_i))*(1/24)))*1,".")</f>
        <v>41937.703478324795</v>
      </c>
      <c r="G25" s="78">
        <f t="shared" si="2"/>
        <v>1293.1273841040165</v>
      </c>
      <c r="H25" s="78">
        <f t="shared" si="3"/>
        <v>270.10395465920629</v>
      </c>
      <c r="I25" s="86">
        <f>IFERROR((s_DL/(Rad_Spec!AV25*s_Fam*s_Foffset*Fsurf!C25*s_EF_res*(1/365)*((s_ET_res_o*s_GSF_s)+(s_ET_res_i*s_GSF_i))*(1/24)))*1,".")</f>
        <v>6684.6116660159269</v>
      </c>
      <c r="J25" s="78">
        <f>IFERROR((s_DL/(Rad_Spec!AZ25*s_Fam*s_Foffset*Fsurf!C25*s_EF_res*(1/365)*((s_ET_res_o*s_GSF_s)+(s_ET_res_i*s_GSF_i))*(1/24)))*1,".")</f>
        <v>32290.073301941346</v>
      </c>
      <c r="K25" s="78">
        <f>IFERROR((s_DL/(Rad_Spec!BA25*s_Fam*s_Foffset*Fsurf!C25*s_EF_res*(1/365)*((s_ET_res_o*s_GSF_s)+(s_ET_res_i*s_GSF_i))*(1/24)))*1,".")</f>
        <v>11323.116343622816</v>
      </c>
      <c r="L25" s="78">
        <f>IFERROR((s_DL/(Rad_Spec!BB25*s_Fam*s_Foffset*Fsurf!C25*s_EF_res*(1/365)*((s_ET_res_o*s_GSF_s)+(s_ET_res_i*s_GSF_i))*(1/24)))*1,".")</f>
        <v>7327.3627877482268</v>
      </c>
      <c r="M25" s="78">
        <f>IFERROR((s_DL/(Rad_Spec!AY25*s_Fam*s_Foffset*Fsurf!C25*s_EF_res*(1/365)*((s_ET_res_o*s_GSF_s)+(s_ET_res_i*s_GSF_i))*(1/24)))*1,".")</f>
        <v>32734.103762553779</v>
      </c>
      <c r="N25" s="78">
        <f>IFERROR((s_DL/(Rad_Spec!AV25*s_Fam*s_Foffset*s_EF_res*(1/365)*acf!D25*((s_ET_res_o*s_GSF_s)+(s_ET_res_i*s_GSF_i))*(1/24)))*1,".")</f>
        <v>7080.2118166601467</v>
      </c>
      <c r="O25" s="78">
        <f>IFERROR((s_DL/(Rad_Spec!AZ25*s_Fam*s_Foffset*s_EF_res*(1/365)*acf!E25*((s_ET_res_o*s_GSF_s)+(s_ET_res_i*s_GSF_i))*(1/24)))*1,".")</f>
        <v>34335.403165399213</v>
      </c>
      <c r="P25" s="78">
        <f>IFERROR((s_DL/(Rad_Spec!BA25*s_Fam*s_Foffset*s_EF_res*(1/365)*acf!F25*((s_ET_res_o*s_GSF_s)+(s_ET_res_i*s_GSF_i))*(1/24)))*1,".")</f>
        <v>12137.935429271498</v>
      </c>
      <c r="Q25" s="78">
        <f>IFERROR((s_DL/(Rad_Spec!BB25*s_Fam*s_Foffset*s_EF_res*(1/365)*acf!G25*((s_ET_res_o*s_GSF_s)+(s_ET_res_i*s_GSF_i))*(1/24)))*1,".")</f>
        <v>7958.1923594442105</v>
      </c>
      <c r="R25" s="78">
        <f>IFERROR((s_DL/(Rad_Spec!AY25*s_Fam*s_Foffset*s_EF_res*(1/365)*acf!C25*((s_ET_res_o*s_GSF_s)+(s_ET_res_i*s_GSF_i))*(1/24)))*1,".")</f>
        <v>37106.34867675625</v>
      </c>
    </row>
    <row r="26" spans="1:18">
      <c r="A26" s="75" t="s">
        <v>33</v>
      </c>
      <c r="B26" s="76" t="s">
        <v>8</v>
      </c>
      <c r="C26" s="78">
        <f>IFERROR((s_DL/(k_decay*Rad_Spec!X26*s_IFDres_adj))*1,".")</f>
        <v>6.7677754928727005E-2</v>
      </c>
      <c r="D26" s="78">
        <f>IFERROR((s_DL/(k_decay*Rad_Spec!AN26*s_IFAres_adj*(1/s_PEFm_pp)*s_SLF*(s_ET_res_o+s_ET_res_i)*(1/24)))*1,".")</f>
        <v>6.3742593608646682E-3</v>
      </c>
      <c r="E26" s="78">
        <f>IFERROR((s_DL/(k_decay*Rad_Spec!AN26*s_IFAres_adj*(1/s_PEF)*s_SLF*(s_ET_res_o+s_ET_res_i)*(1/24)))*1,".")</f>
        <v>3.128498703091865E-2</v>
      </c>
      <c r="F26" s="78">
        <f>IFERROR((s_DL/(k_decay*Rad_Spec!AY26*s_Fam*s_Foffset*s_EF_res*(1/365)*acf!C26*((s_ET_res_o*s_GSF_s)+(s_ET_res_i*s_GSF_i))*(1/24)))*1,".")</f>
        <v>181.881154641856</v>
      </c>
      <c r="G26" s="78">
        <f t="shared" si="2"/>
        <v>2.1392380731852269E-2</v>
      </c>
      <c r="H26" s="78">
        <f t="shared" si="3"/>
        <v>5.8253884116960522E-3</v>
      </c>
      <c r="I26" s="86">
        <f>IFERROR((s_DL/(Rad_Spec!AV26*s_Fam*s_Foffset*Fsurf!C26*s_EF_res*(1/365)*((s_ET_res_o*s_GSF_s)+(s_ET_res_i*s_GSF_i))*(1/24)))*1,".")</f>
        <v>42.251286724158611</v>
      </c>
      <c r="J26" s="78">
        <f>IFERROR((s_DL/(Rad_Spec!AZ26*s_Fam*s_Foffset*Fsurf!C26*s_EF_res*(1/365)*((s_ET_res_o*s_GSF_s)+(s_ET_res_i*s_GSF_i))*(1/24)))*1,".")</f>
        <v>141.75812974990035</v>
      </c>
      <c r="K26" s="78">
        <f>IFERROR((s_DL/(Rad_Spec!BA26*s_Fam*s_Foffset*Fsurf!C26*s_EF_res*(1/365)*((s_ET_res_o*s_GSF_s)+(s_ET_res_i*s_GSF_i))*(1/24)))*1,".")</f>
        <v>55.612804748037817</v>
      </c>
      <c r="L26" s="78">
        <f>IFERROR((s_DL/(Rad_Spec!BB26*s_Fam*s_Foffset*Fsurf!C26*s_EF_res*(1/365)*((s_ET_res_o*s_GSF_s)+(s_ET_res_i*s_GSF_i))*(1/24)))*1,".")</f>
        <v>42.807224707371219</v>
      </c>
      <c r="M26" s="78">
        <f>IFERROR((s_DL/(Rad_Spec!AY26*s_Fam*s_Foffset*Fsurf!C26*s_EF_res*(1/365)*((s_ET_res_o*s_GSF_s)+(s_ET_res_i*s_GSF_i))*(1/24)))*1,".")</f>
        <v>134.15946526683578</v>
      </c>
      <c r="N26" s="78">
        <f>IFERROR((s_DL/(Rad_Spec!AV26*s_Fam*s_Foffset*s_EF_res*(1/365)*acf!D26*((s_ET_res_o*s_GSF_s)+(s_ET_res_i*s_GSF_i))*(1/24)))*1,".")</f>
        <v>51.956148603350535</v>
      </c>
      <c r="O26" s="78">
        <f>IFERROR((s_DL/(Rad_Spec!AZ26*s_Fam*s_Foffset*s_EF_res*(1/365)*acf!E26*((s_ET_res_o*s_GSF_s)+(s_ET_res_i*s_GSF_i))*(1/24)))*1,".")</f>
        <v>180.34937206239749</v>
      </c>
      <c r="P26" s="78">
        <f>IFERROR((s_DL/(Rad_Spec!BA26*s_Fam*s_Foffset*s_EF_res*(1/365)*acf!F26*((s_ET_res_o*s_GSF_s)+(s_ET_res_i*s_GSF_i))*(1/24)))*1,".")</f>
        <v>71.443545747614237</v>
      </c>
      <c r="Q26" s="78">
        <f>IFERROR((s_DL/(Rad_Spec!BB26*s_Fam*s_Foffset*s_EF_res*(1/365)*acf!G26*((s_ET_res_o*s_GSF_s)+(s_ET_res_i*s_GSF_i))*(1/24)))*1,".")</f>
        <v>54.466842537041408</v>
      </c>
      <c r="R26" s="78">
        <f>IFERROR((s_DL/(Rad_Spec!AY26*s_Fam*s_Foffset*s_EF_res*(1/365)*acf!C26*((s_ET_res_o*s_GSF_s)+(s_ET_res_i*s_GSF_i))*(1/24)))*1,".")</f>
        <v>160.92787592338908</v>
      </c>
    </row>
    <row r="27" spans="1:18">
      <c r="A27" s="75" t="s">
        <v>34</v>
      </c>
      <c r="B27" s="85" t="s">
        <v>8</v>
      </c>
      <c r="C27" s="78" t="str">
        <f>IFERROR((s_DL/(k_decay*Rad_Spec!X27*s_IFDres_adj))*1,".")</f>
        <v>.</v>
      </c>
      <c r="D27" s="78" t="str">
        <f>IFERROR((s_DL/(k_decay*Rad_Spec!AN27*s_IFAres_adj*(1/s_PEFm_pp)*s_SLF*(s_ET_res_o+s_ET_res_i)*(1/24)))*1,".")</f>
        <v>.</v>
      </c>
      <c r="E27" s="78" t="str">
        <f>IFERROR((s_DL/(k_decay*Rad_Spec!AN27*s_IFAres_adj*(1/s_PEF)*s_SLF*(s_ET_res_o+s_ET_res_i)*(1/24)))*1,".")</f>
        <v>.</v>
      </c>
      <c r="F27" s="78">
        <f>IFERROR((s_DL/(k_decay*Rad_Spec!AY27*s_Fam*s_Foffset*s_EF_res*(1/365)*acf!C27*((s_ET_res_o*s_GSF_s)+(s_ET_res_i*s_GSF_i))*(1/24)))*1,".")</f>
        <v>238.47871245682177</v>
      </c>
      <c r="G27" s="78">
        <f t="shared" si="2"/>
        <v>238.47871245682177</v>
      </c>
      <c r="H27" s="78">
        <f t="shared" si="3"/>
        <v>238.47871245682177</v>
      </c>
      <c r="I27" s="86">
        <f>IFERROR((s_DL/(Rad_Spec!AV27*s_Fam*s_Foffset*Fsurf!C27*s_EF_res*(1/365)*((s_ET_res_o*s_GSF_s)+(s_ET_res_i*s_GSF_i))*(1/24)))*1,".")</f>
        <v>1022.9667669040916</v>
      </c>
      <c r="J27" s="78">
        <f>IFERROR((s_DL/(Rad_Spec!AZ27*s_Fam*s_Foffset*Fsurf!C27*s_EF_res*(1/365)*((s_ET_res_o*s_GSF_s)+(s_ET_res_i*s_GSF_i))*(1/24)))*1,".")</f>
        <v>1723.4218437497505</v>
      </c>
      <c r="K27" s="78">
        <f>IFERROR((s_DL/(Rad_Spec!BA27*s_Fam*s_Foffset*Fsurf!C27*s_EF_res*(1/365)*((s_ET_res_o*s_GSF_s)+(s_ET_res_i*s_GSF_i))*(1/24)))*1,".")</f>
        <v>1236.235456824026</v>
      </c>
      <c r="L27" s="78">
        <f>IFERROR((s_DL/(Rad_Spec!BB27*s_Fam*s_Foffset*Fsurf!C27*s_EF_res*(1/365)*((s_ET_res_o*s_GSF_s)+(s_ET_res_i*s_GSF_i))*(1/24)))*1,".")</f>
        <v>1049.0393831520221</v>
      </c>
      <c r="M27" s="78">
        <f>IFERROR((s_DL/(Rad_Spec!AY27*s_Fam*s_Foffset*Fsurf!C27*s_EF_res*(1/365)*((s_ET_res_o*s_GSF_s)+(s_ET_res_i*s_GSF_i))*(1/24)))*1,".")</f>
        <v>182.69580078981545</v>
      </c>
      <c r="N27" s="78">
        <f>IFERROR((s_DL/(Rad_Spec!AV27*s_Fam*s_Foffset*s_EF_res*(1/365)*acf!D27*((s_ET_res_o*s_GSF_s)+(s_ET_res_i*s_GSF_i))*(1/24)))*1,".")</f>
        <v>1150.1700642978324</v>
      </c>
      <c r="O27" s="78">
        <f>IFERROR((s_DL/(Rad_Spec!AZ27*s_Fam*s_Foffset*s_EF_res*(1/365)*acf!E27*((s_ET_res_o*s_GSF_s)+(s_ET_res_i*s_GSF_i))*(1/24)))*1,".")</f>
        <v>2052.7224048839144</v>
      </c>
      <c r="P27" s="78">
        <f>IFERROR((s_DL/(Rad_Spec!BA27*s_Fam*s_Foffset*s_EF_res*(1/365)*acf!F27*((s_ET_res_o*s_GSF_s)+(s_ET_res_i*s_GSF_i))*(1/24)))*1,".")</f>
        <v>1489.4897367790277</v>
      </c>
      <c r="Q27" s="78">
        <f>IFERROR((s_DL/(Rad_Spec!BB27*s_Fam*s_Foffset*s_EF_res*(1/365)*acf!G27*((s_ET_res_o*s_GSF_s)+(s_ET_res_i*s_GSF_i))*(1/24)))*1,".")</f>
        <v>1253.8241222981367</v>
      </c>
      <c r="R27" s="78">
        <f>IFERROR((s_DL/(Rad_Spec!AY27*s_Fam*s_Foffset*s_EF_res*(1/365)*acf!C27*((s_ET_res_o*s_GSF_s)+(s_ET_res_i*s_GSF_i))*(1/24)))*1,".")</f>
        <v>211.00521779835429</v>
      </c>
    </row>
    <row r="28" spans="1:18">
      <c r="A28" s="75" t="s">
        <v>35</v>
      </c>
      <c r="B28" s="76" t="s">
        <v>8</v>
      </c>
      <c r="C28" s="78" t="str">
        <f>IFERROR((s_DL/(k_decay*Rad_Spec!X28*s_IFDres_adj))*1,".")</f>
        <v>.</v>
      </c>
      <c r="D28" s="78" t="str">
        <f>IFERROR((s_DL/(k_decay*Rad_Spec!AN28*s_IFAres_adj*(1/s_PEFm_pp)*s_SLF*(s_ET_res_o+s_ET_res_i)*(1/24)))*1,".")</f>
        <v>.</v>
      </c>
      <c r="E28" s="78" t="str">
        <f>IFERROR((s_DL/(k_decay*Rad_Spec!AN28*s_IFAres_adj*(1/s_PEF)*s_SLF*(s_ET_res_o+s_ET_res_i)*(1/24)))*1,".")</f>
        <v>.</v>
      </c>
      <c r="F28" s="78">
        <f>IFERROR((s_DL/(k_decay*Rad_Spec!AY28*s_Fam*s_Foffset*s_EF_res*(1/365)*acf!C28*((s_ET_res_o*s_GSF_s)+(s_ET_res_i*s_GSF_i))*(1/24)))*1,".")</f>
        <v>7.8435019369139303</v>
      </c>
      <c r="G28" s="78">
        <f t="shared" si="2"/>
        <v>7.8435019369139303</v>
      </c>
      <c r="H28" s="78">
        <f t="shared" si="3"/>
        <v>7.8435019369139303</v>
      </c>
      <c r="I28" s="86">
        <f>IFERROR((s_DL/(Rad_Spec!AV28*s_Fam*s_Foffset*Fsurf!C28*s_EF_res*(1/365)*((s_ET_res_o*s_GSF_s)+(s_ET_res_i*s_GSF_i))*(1/24)))*1,".")</f>
        <v>1.1618412276984271</v>
      </c>
      <c r="J28" s="78">
        <f>IFERROR((s_DL/(Rad_Spec!AZ28*s_Fam*s_Foffset*Fsurf!C28*s_EF_res*(1/365)*((s_ET_res_o*s_GSF_s)+(s_ET_res_i*s_GSF_i))*(1/24)))*1,".")</f>
        <v>6.353242903842987</v>
      </c>
      <c r="K28" s="78">
        <f>IFERROR((s_DL/(Rad_Spec!BA28*s_Fam*s_Foffset*Fsurf!C28*s_EF_res*(1/365)*((s_ET_res_o*s_GSF_s)+(s_ET_res_i*s_GSF_i))*(1/24)))*1,".")</f>
        <v>2.2113497400116477</v>
      </c>
      <c r="L28" s="78">
        <f>IFERROR((s_DL/(Rad_Spec!BB28*s_Fam*s_Foffset*Fsurf!C28*s_EF_res*(1/365)*((s_ET_res_o*s_GSF_s)+(s_ET_res_i*s_GSF_i))*(1/24)))*1,".")</f>
        <v>1.382570994618681</v>
      </c>
      <c r="M28" s="78">
        <f>IFERROR((s_DL/(Rad_Spec!AY28*s_Fam*s_Foffset*Fsurf!C28*s_EF_res*(1/365)*((s_ET_res_o*s_GSF_s)+(s_ET_res_i*s_GSF_i))*(1/24)))*1,".")</f>
        <v>6.3325262168381053</v>
      </c>
      <c r="N28" s="78">
        <f>IFERROR((s_DL/(Rad_Spec!AV28*s_Fam*s_Foffset*s_EF_res*(1/365)*acf!D28*((s_ET_res_o*s_GSF_s)+(s_ET_res_i*s_GSF_i))*(1/24)))*1,".")</f>
        <v>1.1729416215936352</v>
      </c>
      <c r="O28" s="78">
        <f>IFERROR((s_DL/(Rad_Spec!AZ28*s_Fam*s_Foffset*s_EF_res*(1/365)*acf!E28*((s_ET_res_o*s_GSF_s)+(s_ET_res_i*s_GSF_i))*(1/24)))*1,".")</f>
        <v>6.4909966638323926</v>
      </c>
      <c r="P28" s="78">
        <f>IFERROR((s_DL/(Rad_Spec!BA28*s_Fam*s_Foffset*s_EF_res*(1/365)*acf!F28*((s_ET_res_o*s_GSF_s)+(s_ET_res_i*s_GSF_i))*(1/24)))*1,".")</f>
        <v>2.233267542744505</v>
      </c>
      <c r="Q28" s="78">
        <f>IFERROR((s_DL/(Rad_Spec!BB28*s_Fam*s_Foffset*s_EF_res*(1/365)*acf!G28*((s_ET_res_o*s_GSF_s)+(s_ET_res_i*s_GSF_i))*(1/24)))*1,".")</f>
        <v>1.43916460490947</v>
      </c>
      <c r="R28" s="78">
        <f>IFERROR((s_DL/(Rad_Spec!AY28*s_Fam*s_Foffset*s_EF_res*(1/365)*acf!C28*((s_ET_res_o*s_GSF_s)+(s_ET_res_i*s_GSF_i))*(1/24)))*1,".")</f>
        <v>6.9399059456931207</v>
      </c>
    </row>
    <row r="29" spans="1:18">
      <c r="A29" s="75" t="s">
        <v>36</v>
      </c>
      <c r="B29" s="85" t="s">
        <v>8</v>
      </c>
      <c r="C29" s="78" t="str">
        <f>IFERROR((s_DL/(k_decay*Rad_Spec!X29*s_IFDres_adj))*1,".")</f>
        <v>.</v>
      </c>
      <c r="D29" s="78" t="str">
        <f>IFERROR((s_DL/(k_decay*Rad_Spec!AN29*s_IFAres_adj*(1/s_PEFm_pp)*s_SLF*(s_ET_res_o+s_ET_res_i)*(1/24)))*1,".")</f>
        <v>.</v>
      </c>
      <c r="E29" s="78" t="str">
        <f>IFERROR((s_DL/(k_decay*Rad_Spec!AN29*s_IFAres_adj*(1/s_PEF)*s_SLF*(s_ET_res_o+s_ET_res_i)*(1/24)))*1,".")</f>
        <v>.</v>
      </c>
      <c r="F29" s="78">
        <f>IFERROR((s_DL/(k_decay*Rad_Spec!AY29*s_Fam*s_Foffset*s_EF_res*(1/365)*acf!C29*((s_ET_res_o*s_GSF_s)+(s_ET_res_i*s_GSF_i))*(1/24)))*1,".")</f>
        <v>5.9653954608988995</v>
      </c>
      <c r="G29" s="78">
        <f t="shared" si="2"/>
        <v>5.9653954608988995</v>
      </c>
      <c r="H29" s="78">
        <f t="shared" si="3"/>
        <v>5.9653954608988995</v>
      </c>
      <c r="I29" s="86" t="str">
        <f>IFERROR((s_DL/(Rad_Spec!AV29*s_Fam*s_Foffset*Fsurf!C29*s_EF_res*(1/365)*((s_ET_res_o*s_GSF_s)+(s_ET_res_i*s_GSF_i))*(1/24)))*1,".")</f>
        <v>.</v>
      </c>
      <c r="J29" s="78" t="str">
        <f>IFERROR((s_DL/(Rad_Spec!AZ29*s_Fam*s_Foffset*Fsurf!C29*s_EF_res*(1/365)*((s_ET_res_o*s_GSF_s)+(s_ET_res_i*s_GSF_i))*(1/24)))*1,".")</f>
        <v>.</v>
      </c>
      <c r="K29" s="78" t="str">
        <f>IFERROR((s_DL/(Rad_Spec!BA29*s_Fam*s_Foffset*Fsurf!C29*s_EF_res*(1/365)*((s_ET_res_o*s_GSF_s)+(s_ET_res_i*s_GSF_i))*(1/24)))*1,".")</f>
        <v>.</v>
      </c>
      <c r="L29" s="78" t="str">
        <f>IFERROR((s_DL/(Rad_Spec!BB29*s_Fam*s_Foffset*Fsurf!C29*s_EF_res*(1/365)*((s_ET_res_o*s_GSF_s)+(s_ET_res_i*s_GSF_i))*(1/24)))*1,".")</f>
        <v>.</v>
      </c>
      <c r="M29" s="78" t="str">
        <f>IFERROR((s_DL/(Rad_Spec!AY29*s_Fam*s_Foffset*Fsurf!C29*s_EF_res*(1/365)*((s_ET_res_o*s_GSF_s)+(s_ET_res_i*s_GSF_i))*(1/24)))*1,".")</f>
        <v>.</v>
      </c>
      <c r="N29" s="78">
        <f>IFERROR((s_DL/(Rad_Spec!AV29*s_Fam*s_Foffset*s_EF_res*(1/365)*acf!D29*((s_ET_res_o*s_GSF_s)+(s_ET_res_i*s_GSF_i))*(1/24)))*1,".")</f>
        <v>0.90334512893374819</v>
      </c>
      <c r="O29" s="78">
        <f>IFERROR((s_DL/(Rad_Spec!AZ29*s_Fam*s_Foffset*s_EF_res*(1/365)*acf!E29*((s_ET_res_o*s_GSF_s)+(s_ET_res_i*s_GSF_i))*(1/24)))*1,".")</f>
        <v>4.9351509694341997</v>
      </c>
      <c r="P29" s="78">
        <f>IFERROR((s_DL/(Rad_Spec!BA29*s_Fam*s_Foffset*s_EF_res*(1/365)*acf!F29*((s_ET_res_o*s_GSF_s)+(s_ET_res_i*s_GSF_i))*(1/24)))*1,".")</f>
        <v>1.7138497173309619</v>
      </c>
      <c r="Q29" s="78">
        <f>IFERROR((s_DL/(Rad_Spec!BB29*s_Fam*s_Foffset*s_EF_res*(1/365)*acf!G29*((s_ET_res_o*s_GSF_s)+(s_ET_res_i*s_GSF_i))*(1/24)))*1,".")</f>
        <v>1.0768284609294563</v>
      </c>
      <c r="R29" s="78">
        <f>IFERROR((s_DL/(Rad_Spec!AY29*s_Fam*s_Foffset*s_EF_res*(1/365)*acf!C29*((s_ET_res_o*s_GSF_s)+(s_ET_res_i*s_GSF_i))*(1/24)))*1,".")</f>
        <v>5.2781632184809304</v>
      </c>
    </row>
    <row r="30" spans="1:18">
      <c r="A30" s="75" t="s">
        <v>37</v>
      </c>
      <c r="B30" s="76" t="s">
        <v>8</v>
      </c>
      <c r="C30" s="78">
        <f>IFERROR((s_DL/(k_decay*Rad_Spec!X30*s_IFDres_adj))*1,".")</f>
        <v>0.68464705567433159</v>
      </c>
      <c r="D30" s="78">
        <f>IFERROR((s_DL/(k_decay*Rad_Spec!AN30*s_IFAres_adj*(1/s_PEFm_pp)*s_SLF*(s_ET_res_o+s_ET_res_i)*(1/24)))*1,".")</f>
        <v>4.6723939975270148E-2</v>
      </c>
      <c r="E30" s="78">
        <f>IFERROR((s_DL/(k_decay*Rad_Spec!AN30*s_IFAres_adj*(1/s_PEF)*s_SLF*(s_ET_res_o+s_ET_res_i)*(1/24)))*1,".")</f>
        <v>0.22932199231401537</v>
      </c>
      <c r="F30" s="78">
        <f>IFERROR((s_DL/(k_decay*Rad_Spec!AY30*s_Fam*s_Foffset*s_EF_res*(1/365)*acf!C30*((s_ET_res_o*s_GSF_s)+(s_ET_res_i*s_GSF_i))*(1/24)))*1,".")</f>
        <v>28884.067657813797</v>
      </c>
      <c r="G30" s="78">
        <f t="shared" si="2"/>
        <v>0.17178228675328186</v>
      </c>
      <c r="H30" s="78">
        <f t="shared" si="3"/>
        <v>4.3738895420476077E-2</v>
      </c>
      <c r="I30" s="86">
        <f>IFERROR((s_DL/(Rad_Spec!AV30*s_Fam*s_Foffset*Fsurf!C30*s_EF_res*(1/365)*((s_ET_res_o*s_GSF_s)+(s_ET_res_i*s_GSF_i))*(1/24)))*1,".")</f>
        <v>12808.978157067548</v>
      </c>
      <c r="J30" s="78">
        <f>IFERROR((s_DL/(Rad_Spec!AZ30*s_Fam*s_Foffset*Fsurf!C30*s_EF_res*(1/365)*((s_ET_res_o*s_GSF_s)+(s_ET_res_i*s_GSF_i))*(1/24)))*1,".")</f>
        <v>43462.187953636101</v>
      </c>
      <c r="K30" s="78">
        <f>IFERROR((s_DL/(Rad_Spec!BA30*s_Fam*s_Foffset*Fsurf!C30*s_EF_res*(1/365)*((s_ET_res_o*s_GSF_s)+(s_ET_res_i*s_GSF_i))*(1/24)))*1,".")</f>
        <v>17954.465109051947</v>
      </c>
      <c r="L30" s="78">
        <f>IFERROR((s_DL/(Rad_Spec!BB30*s_Fam*s_Foffset*Fsurf!C30*s_EF_res*(1/365)*((s_ET_res_o*s_GSF_s)+(s_ET_res_i*s_GSF_i))*(1/24)))*1,".")</f>
        <v>13239.53204470007</v>
      </c>
      <c r="M30" s="78">
        <f>IFERROR((s_DL/(Rad_Spec!AY30*s_Fam*s_Foffset*Fsurf!C30*s_EF_res*(1/365)*((s_ET_res_o*s_GSF_s)+(s_ET_res_i*s_GSF_i))*(1/24)))*1,".")</f>
        <v>21156.070025235011</v>
      </c>
      <c r="N30" s="78">
        <f>IFERROR((s_DL/(Rad_Spec!AV30*s_Fam*s_Foffset*s_EF_res*(1/365)*acf!D30*((s_ET_res_o*s_GSF_s)+(s_ET_res_i*s_GSF_i))*(1/24)))*1,".")</f>
        <v>15473.245613737598</v>
      </c>
      <c r="O30" s="78">
        <f>IFERROR((s_DL/(Rad_Spec!AZ30*s_Fam*s_Foffset*s_EF_res*(1/365)*acf!E30*((s_ET_res_o*s_GSF_s)+(s_ET_res_i*s_GSF_i))*(1/24)))*1,".")</f>
        <v>53584.845172693269</v>
      </c>
      <c r="P30" s="78">
        <f>IFERROR((s_DL/(Rad_Spec!BA30*s_Fam*s_Foffset*s_EF_res*(1/365)*acf!F30*((s_ET_res_o*s_GSF_s)+(s_ET_res_i*s_GSF_i))*(1/24)))*1,".")</f>
        <v>22335.966679698424</v>
      </c>
      <c r="Q30" s="78">
        <f>IFERROR((s_DL/(Rad_Spec!BB30*s_Fam*s_Foffset*s_EF_res*(1/365)*acf!G30*((s_ET_res_o*s_GSF_s)+(s_ET_res_i*s_GSF_i))*(1/24)))*1,".")</f>
        <v>16638.248045078242</v>
      </c>
      <c r="R30" s="78">
        <f>IFERROR((s_DL/(Rad_Spec!AY30*s_Fam*s_Foffset*s_EF_res*(1/365)*acf!C30*((s_ET_res_o*s_GSF_s)+(s_ET_res_i*s_GSF_i))*(1/24)))*1,".")</f>
        <v>25556.532590483897</v>
      </c>
    </row>
    <row r="31" spans="1:18">
      <c r="A31" s="87" t="s">
        <v>9</v>
      </c>
      <c r="B31" s="87" t="s">
        <v>8</v>
      </c>
      <c r="C31" s="88">
        <f>IFERROR(1/SUM(1/C32,1/C33,1/C34,1/C35,1/C36,1/C37,1/C38,1/C41,1/C44),0)</f>
        <v>3.1125898676662777E-2</v>
      </c>
      <c r="D31" s="88">
        <f t="shared" ref="D31:E31" si="4">IFERROR(1/SUM(1/D32,1/D33,1/D34,1/D35,1/D36,1/D37,1/D38,1/D41,1/D44),0)</f>
        <v>2.2474959118921711E-3</v>
      </c>
      <c r="E31" s="88">
        <f t="shared" si="4"/>
        <v>1.1030752982421997E-2</v>
      </c>
      <c r="F31" s="88">
        <f>IFERROR(1/SUM(1/F32,1/F33,1/F34,1/F35,1/F36,1/F37,1/F38,1/F39,1/F40,1/F41,1/F42,1/F43,1/F44),0)</f>
        <v>25.27733962101987</v>
      </c>
      <c r="G31" s="89">
        <f>IFERROR(1/SUM(1/G32,1/G33,1/G34,1/G35,1/G36,1/G37,1/G38,1/G39,1/G40,1/G41,1/G42,1/G43,1/G44),0)</f>
        <v>8.1418114562380808E-3</v>
      </c>
      <c r="H31" s="89">
        <f t="shared" ref="H31" si="5">IFERROR(1/SUM(1/H32,1/H33,1/H34,1/H35,1/H36,1/H37,1/H38,1/H39,1/H40,1/H41,1/H42,1/H43,1/H44),0)</f>
        <v>2.0959668706035427E-3</v>
      </c>
      <c r="I31" s="88">
        <f>IFERROR(1/SUM(1/I32,1/I33,1/I34,1/I35,1/I36,1/I37,1/I38,1/I39,1/I40,1/I41,,1/I43,1/I44),0)</f>
        <v>5.1940606157041858</v>
      </c>
      <c r="J31" s="88">
        <f t="shared" ref="J31:M31" si="6">IFERROR(1/SUM(1/J32,1/J33,1/J34,1/J35,1/J36,1/J37,1/J38,1/J39,1/J40,1/J41,,1/J43,1/J44),0)</f>
        <v>21.423163967522331</v>
      </c>
      <c r="K31" s="88">
        <f t="shared" si="6"/>
        <v>7.9673338726274627</v>
      </c>
      <c r="L31" s="88">
        <f t="shared" si="6"/>
        <v>5.5383387805291902</v>
      </c>
      <c r="M31" s="88">
        <f t="shared" si="6"/>
        <v>19.221738734933144</v>
      </c>
      <c r="N31" s="88">
        <f t="shared" ref="N31:R31" si="7">IFERROR(1/SUM(1/N32,1/N33,1/N34,1/N35,1/N36,1/N37,1/N38,1/N39,1/N40,1/N41,1/N42,1/N43,1/N44),0)</f>
        <v>5.9095717646933972</v>
      </c>
      <c r="O31" s="88">
        <f t="shared" si="7"/>
        <v>24.876022198848712</v>
      </c>
      <c r="P31" s="88">
        <f t="shared" si="7"/>
        <v>9.2216629919291755</v>
      </c>
      <c r="Q31" s="88">
        <f t="shared" si="7"/>
        <v>6.6038205664470668</v>
      </c>
      <c r="R31" s="88">
        <f t="shared" si="7"/>
        <v>22.365310920830989</v>
      </c>
    </row>
    <row r="32" spans="1:18">
      <c r="A32" s="90" t="s">
        <v>339</v>
      </c>
      <c r="B32" s="84">
        <v>1</v>
      </c>
      <c r="C32" s="91">
        <f>IFERROR(C3/$B32,0)</f>
        <v>0.17317543172938973</v>
      </c>
      <c r="D32" s="91">
        <f>IFERROR(D3/$B32,0)</f>
        <v>4.9057755529590442E-3</v>
      </c>
      <c r="E32" s="91">
        <f>IFERROR(E3/$B32,0)</f>
        <v>2.4077640375477653E-2</v>
      </c>
      <c r="F32" s="91">
        <f>IFERROR(F3/$B32,0)</f>
        <v>639.75416966597345</v>
      </c>
      <c r="G32" s="92">
        <f t="shared" ref="G32:G44" si="8">(IF(AND(C32&lt;&gt;0,E32&lt;&gt;0,F32&lt;&gt;0),1/((1/C32)+(1/E32)+(1/F32)),IF(AND(C32&lt;&gt;0,E32&lt;&gt;0,F32=0), 1/((1/C32)+(1/E32)),IF(AND(C32&lt;&gt;0,E32=0,F32&lt;&gt;0),1/((1/C32)+(1/F32)),IF(AND(C32=0,E32&lt;&gt;0,F32&lt;&gt;0),1/((1/E32)+(1/F32)),IF(AND(C32&lt;&gt;0,E32=0,F32=0),1/(1/C32),IF(AND(C32=0,E32&lt;&gt;0,F32=0),1/(1/E32),IF(AND(C32=0,E32=0,F32&lt;&gt;0),1/(1/F32),IF(AND(C32=0,E32=0,F32=0),0)))))))))</f>
        <v>2.1137911588913684E-2</v>
      </c>
      <c r="H32" s="92">
        <f t="shared" ref="H32:H44" si="9">(IF(AND(C32&lt;&gt;0,D32&lt;&gt;0,F32&lt;&gt;0),1/((1/C32)+(1/D32)+(1/F32)),IF(AND(C32&lt;&gt;0,D32&lt;&gt;0,F32=0), 1/((1/C32)+(1/D32)),IF(AND(C32&lt;&gt;0,D32=0,F32&lt;&gt;0),1/((1/C32)+(1/F32)),IF(AND(C32=0,D32&lt;&gt;0,F32&lt;&gt;0),1/((1/D32)+(1/F32)),IF(AND(C32&lt;&gt;0,D32=0,F32=0),1/(1/C32),IF(AND(C32=0,D32&lt;&gt;0,F32=0),1/(1/D32),IF(AND(C32=0,D32=0,F32&lt;&gt;0),1/(1/F32),IF(AND(C32=0,D32=0,F32=0),0)))))))))</f>
        <v>4.770595826568717E-3</v>
      </c>
      <c r="I32" s="91">
        <f t="shared" ref="I32:R32" si="10">IFERROR(I3/$B32,0)</f>
        <v>320.66606468886329</v>
      </c>
      <c r="J32" s="91">
        <f t="shared" si="10"/>
        <v>651.148437480447</v>
      </c>
      <c r="K32" s="91">
        <f t="shared" si="10"/>
        <v>344.93268580045299</v>
      </c>
      <c r="L32" s="91">
        <f t="shared" si="10"/>
        <v>320.66606468886329</v>
      </c>
      <c r="M32" s="91">
        <f t="shared" si="10"/>
        <v>467.74800683922024</v>
      </c>
      <c r="N32" s="91">
        <f t="shared" si="10"/>
        <v>399.63294620835933</v>
      </c>
      <c r="O32" s="91">
        <f t="shared" si="10"/>
        <v>834.42696868983114</v>
      </c>
      <c r="P32" s="91">
        <f t="shared" si="10"/>
        <v>456.97482611131505</v>
      </c>
      <c r="Q32" s="91">
        <f t="shared" si="10"/>
        <v>437.91779937758605</v>
      </c>
      <c r="R32" s="91">
        <f t="shared" si="10"/>
        <v>566.05248542766765</v>
      </c>
    </row>
    <row r="33" spans="1:18">
      <c r="A33" s="90" t="s">
        <v>340</v>
      </c>
      <c r="B33" s="84">
        <v>1</v>
      </c>
      <c r="C33" s="93">
        <f t="shared" ref="C33:F34" si="11">IFERROR(C13/$B33,0)</f>
        <v>0.32972602201275808</v>
      </c>
      <c r="D33" s="93">
        <f t="shared" si="11"/>
        <v>3.8194966805181134E-2</v>
      </c>
      <c r="E33" s="93">
        <f t="shared" si="11"/>
        <v>0.1874616286376474</v>
      </c>
      <c r="F33" s="93">
        <f t="shared" si="11"/>
        <v>569.34561641759649</v>
      </c>
      <c r="G33" s="92">
        <f t="shared" si="8"/>
        <v>0.11948855457845022</v>
      </c>
      <c r="H33" s="92">
        <f t="shared" si="9"/>
        <v>3.4227776432832667E-2</v>
      </c>
      <c r="I33" s="93">
        <f t="shared" ref="I33:R33" si="12">IFERROR(I13/$B33,0)</f>
        <v>178.19893827295471</v>
      </c>
      <c r="J33" s="93">
        <f t="shared" si="12"/>
        <v>533.11182366658954</v>
      </c>
      <c r="K33" s="93">
        <f t="shared" si="12"/>
        <v>223.68328265731026</v>
      </c>
      <c r="L33" s="93">
        <f t="shared" si="12"/>
        <v>178.6967006703652</v>
      </c>
      <c r="M33" s="93">
        <f t="shared" si="12"/>
        <v>418.95955066367054</v>
      </c>
      <c r="N33" s="93">
        <f t="shared" si="12"/>
        <v>215.19831782696164</v>
      </c>
      <c r="O33" s="93">
        <f t="shared" si="12"/>
        <v>666.30043123290181</v>
      </c>
      <c r="P33" s="93">
        <f t="shared" si="12"/>
        <v>284.72322322324783</v>
      </c>
      <c r="Q33" s="93">
        <f t="shared" si="12"/>
        <v>226.89231375833495</v>
      </c>
      <c r="R33" s="93">
        <f t="shared" si="12"/>
        <v>503.75521805320261</v>
      </c>
    </row>
    <row r="34" spans="1:18">
      <c r="A34" s="90" t="s">
        <v>341</v>
      </c>
      <c r="B34" s="84">
        <v>1</v>
      </c>
      <c r="C34" s="93">
        <f t="shared" si="11"/>
        <v>31.224055114844511</v>
      </c>
      <c r="D34" s="93">
        <f t="shared" si="11"/>
        <v>105.53872406694789</v>
      </c>
      <c r="E34" s="93">
        <f t="shared" si="11"/>
        <v>517.98607913034175</v>
      </c>
      <c r="F34" s="93">
        <f t="shared" si="11"/>
        <v>73.026406204996704</v>
      </c>
      <c r="G34" s="92">
        <f t="shared" si="8"/>
        <v>20.985997638901196</v>
      </c>
      <c r="H34" s="92">
        <f t="shared" si="9"/>
        <v>18.117431640758472</v>
      </c>
      <c r="I34" s="93">
        <f t="shared" ref="I34:R34" si="13">IFERROR(I14/$B34,0)</f>
        <v>12.80339868643177</v>
      </c>
      <c r="J34" s="93">
        <f t="shared" si="13"/>
        <v>54.943718772482796</v>
      </c>
      <c r="K34" s="93">
        <f t="shared" si="13"/>
        <v>19.767286923811088</v>
      </c>
      <c r="L34" s="93">
        <f t="shared" si="13"/>
        <v>13.522969542839757</v>
      </c>
      <c r="M34" s="93">
        <f t="shared" si="13"/>
        <v>55.199197362172647</v>
      </c>
      <c r="N34" s="93">
        <f t="shared" si="13"/>
        <v>15.148329807688151</v>
      </c>
      <c r="O34" s="93">
        <f t="shared" si="13"/>
        <v>64.651209524818981</v>
      </c>
      <c r="P34" s="93">
        <f t="shared" si="13"/>
        <v>23.178529475663176</v>
      </c>
      <c r="Q34" s="93">
        <f t="shared" si="13"/>
        <v>16.584487152920612</v>
      </c>
      <c r="R34" s="93">
        <f t="shared" si="13"/>
        <v>64.61353547061907</v>
      </c>
    </row>
    <row r="35" spans="1:18">
      <c r="A35" s="90" t="s">
        <v>342</v>
      </c>
      <c r="B35" s="84">
        <v>1</v>
      </c>
      <c r="C35" s="93">
        <f>IFERROR(C30/$B35,0)</f>
        <v>0.68464705567433159</v>
      </c>
      <c r="D35" s="93">
        <f>IFERROR(D30/$B35,0)</f>
        <v>4.6723939975270148E-2</v>
      </c>
      <c r="E35" s="93">
        <f>IFERROR(E30/$B35,0)</f>
        <v>0.22932199231401537</v>
      </c>
      <c r="F35" s="93">
        <f>IFERROR(F30/$B35,0)</f>
        <v>28884.067657813797</v>
      </c>
      <c r="G35" s="92">
        <f t="shared" si="8"/>
        <v>0.17178228675328186</v>
      </c>
      <c r="H35" s="92">
        <f t="shared" si="9"/>
        <v>4.3738895420476077E-2</v>
      </c>
      <c r="I35" s="93">
        <f t="shared" ref="I35:R35" si="14">IFERROR(I30/$B35,0)</f>
        <v>12808.978157067548</v>
      </c>
      <c r="J35" s="93">
        <f t="shared" si="14"/>
        <v>43462.187953636101</v>
      </c>
      <c r="K35" s="93">
        <f t="shared" si="14"/>
        <v>17954.465109051947</v>
      </c>
      <c r="L35" s="93">
        <f t="shared" si="14"/>
        <v>13239.53204470007</v>
      </c>
      <c r="M35" s="93">
        <f t="shared" si="14"/>
        <v>21156.070025235011</v>
      </c>
      <c r="N35" s="93">
        <f t="shared" si="14"/>
        <v>15473.245613737598</v>
      </c>
      <c r="O35" s="93">
        <f t="shared" si="14"/>
        <v>53584.845172693269</v>
      </c>
      <c r="P35" s="93">
        <f t="shared" si="14"/>
        <v>22335.966679698424</v>
      </c>
      <c r="Q35" s="93">
        <f t="shared" si="14"/>
        <v>16638.248045078242</v>
      </c>
      <c r="R35" s="93">
        <f t="shared" si="14"/>
        <v>25556.532590483897</v>
      </c>
    </row>
    <row r="36" spans="1:18">
      <c r="A36" s="90" t="s">
        <v>343</v>
      </c>
      <c r="B36" s="84">
        <v>1</v>
      </c>
      <c r="C36" s="93">
        <f>IFERROR(C26/$B36,0)</f>
        <v>6.7677754928727005E-2</v>
      </c>
      <c r="D36" s="93">
        <f>IFERROR(D26/$B36,0)</f>
        <v>6.3742593608646682E-3</v>
      </c>
      <c r="E36" s="93">
        <f>IFERROR(E26/$B36,0)</f>
        <v>3.128498703091865E-2</v>
      </c>
      <c r="F36" s="93">
        <f>IFERROR(F26/$B36,0)</f>
        <v>181.881154641856</v>
      </c>
      <c r="G36" s="92">
        <f t="shared" si="8"/>
        <v>2.1392380731852269E-2</v>
      </c>
      <c r="H36" s="92">
        <f t="shared" si="9"/>
        <v>5.8253884116960522E-3</v>
      </c>
      <c r="I36" s="93">
        <f t="shared" ref="I36:R36" si="15">IFERROR(I26/$B36,0)</f>
        <v>42.251286724158611</v>
      </c>
      <c r="J36" s="93">
        <f t="shared" si="15"/>
        <v>141.75812974990035</v>
      </c>
      <c r="K36" s="93">
        <f t="shared" si="15"/>
        <v>55.612804748037817</v>
      </c>
      <c r="L36" s="93">
        <f t="shared" si="15"/>
        <v>42.807224707371219</v>
      </c>
      <c r="M36" s="93">
        <f t="shared" si="15"/>
        <v>134.15946526683578</v>
      </c>
      <c r="N36" s="93">
        <f t="shared" si="15"/>
        <v>51.956148603350535</v>
      </c>
      <c r="O36" s="93">
        <f t="shared" si="15"/>
        <v>180.34937206239749</v>
      </c>
      <c r="P36" s="93">
        <f t="shared" si="15"/>
        <v>71.443545747614237</v>
      </c>
      <c r="Q36" s="93">
        <f t="shared" si="15"/>
        <v>54.466842537041408</v>
      </c>
      <c r="R36" s="93">
        <f t="shared" si="15"/>
        <v>160.92787592338908</v>
      </c>
    </row>
    <row r="37" spans="1:18">
      <c r="A37" s="90" t="s">
        <v>344</v>
      </c>
      <c r="B37" s="84">
        <v>1</v>
      </c>
      <c r="C37" s="93">
        <f>IFERROR(C22/$B37,0)</f>
        <v>0.17317543172938973</v>
      </c>
      <c r="D37" s="93">
        <f>IFERROR(D22/$B37,0)</f>
        <v>5.7224326010140596E-2</v>
      </c>
      <c r="E37" s="93">
        <f>IFERROR(E22/$B37,0)</f>
        <v>0.28085808808969775</v>
      </c>
      <c r="F37" s="93">
        <f>IFERROR(F22/$B37,0)</f>
        <v>1265.736088537878</v>
      </c>
      <c r="G37" s="92">
        <f t="shared" si="8"/>
        <v>0.1071145686521236</v>
      </c>
      <c r="H37" s="92">
        <f t="shared" si="9"/>
        <v>4.3010073968858878E-2</v>
      </c>
      <c r="I37" s="93">
        <f t="shared" ref="I37:R37" si="16">IFERROR(I22/$B37,0)</f>
        <v>1364.0876636311166</v>
      </c>
      <c r="J37" s="93">
        <f t="shared" si="16"/>
        <v>1880.5485998613942</v>
      </c>
      <c r="K37" s="93">
        <f t="shared" si="16"/>
        <v>1369.831190635879</v>
      </c>
      <c r="L37" s="93">
        <f t="shared" si="16"/>
        <v>1364.0876636311166</v>
      </c>
      <c r="M37" s="93">
        <f t="shared" si="16"/>
        <v>945.21441437997942</v>
      </c>
      <c r="N37" s="93">
        <f t="shared" si="16"/>
        <v>1837.9541168454232</v>
      </c>
      <c r="O37" s="93">
        <f t="shared" si="16"/>
        <v>2225.0566196781092</v>
      </c>
      <c r="P37" s="93">
        <f t="shared" si="16"/>
        <v>1678.3016672441661</v>
      </c>
      <c r="Q37" s="93">
        <f t="shared" si="16"/>
        <v>1666.6380446505482</v>
      </c>
      <c r="R37" s="93">
        <f t="shared" si="16"/>
        <v>1119.9193264913665</v>
      </c>
    </row>
    <row r="38" spans="1:18">
      <c r="A38" s="90" t="s">
        <v>345</v>
      </c>
      <c r="B38" s="84">
        <v>1</v>
      </c>
      <c r="C38" s="93">
        <f>IFERROR(C2/$B38,0)</f>
        <v>0.78806410614903932</v>
      </c>
      <c r="D38" s="93">
        <f>IFERROR(D2/$B38,0)</f>
        <v>5.2424464242405475E-2</v>
      </c>
      <c r="E38" s="93">
        <f>IFERROR(E2/$B38,0)</f>
        <v>0.25730027460069255</v>
      </c>
      <c r="F38" s="93">
        <f>IFERROR(F2/$B38,0)</f>
        <v>1061.5777249823602</v>
      </c>
      <c r="G38" s="92">
        <f t="shared" si="8"/>
        <v>0.1939343560654512</v>
      </c>
      <c r="H38" s="92">
        <f t="shared" si="9"/>
        <v>4.915227539123726E-2</v>
      </c>
      <c r="I38" s="93">
        <f t="shared" ref="I38:R38" si="17">IFERROR(I2/$B38,0)</f>
        <v>229.72231887694966</v>
      </c>
      <c r="J38" s="93">
        <f t="shared" si="17"/>
        <v>832.41249989983021</v>
      </c>
      <c r="K38" s="93">
        <f t="shared" si="17"/>
        <v>318.68341295184689</v>
      </c>
      <c r="L38" s="93">
        <f t="shared" si="17"/>
        <v>236.40514997155182</v>
      </c>
      <c r="M38" s="93">
        <f t="shared" si="17"/>
        <v>787.0060239286762</v>
      </c>
      <c r="N38" s="93">
        <f t="shared" si="17"/>
        <v>285.59009593363174</v>
      </c>
      <c r="O38" s="93">
        <f t="shared" si="17"/>
        <v>1046.2030505939986</v>
      </c>
      <c r="P38" s="93">
        <f t="shared" si="17"/>
        <v>408.05475101209026</v>
      </c>
      <c r="Q38" s="93">
        <f t="shared" si="17"/>
        <v>301.93515104025931</v>
      </c>
      <c r="R38" s="93">
        <f t="shared" si="17"/>
        <v>939.28064589975065</v>
      </c>
    </row>
    <row r="39" spans="1:18">
      <c r="A39" s="90" t="s">
        <v>346</v>
      </c>
      <c r="B39" s="84">
        <v>1</v>
      </c>
      <c r="C39" s="93">
        <f>IFERROR(C11/$B39,0)</f>
        <v>0</v>
      </c>
      <c r="D39" s="93">
        <f>IFERROR(D11/$B39,0)</f>
        <v>0</v>
      </c>
      <c r="E39" s="93">
        <f>IFERROR(E11/$B39,0)</f>
        <v>0</v>
      </c>
      <c r="F39" s="93">
        <f>IFERROR(F11/$B39,0)</f>
        <v>551.03875357413847</v>
      </c>
      <c r="G39" s="92">
        <f t="shared" si="8"/>
        <v>551.03875357413847</v>
      </c>
      <c r="H39" s="92">
        <f t="shared" si="9"/>
        <v>551.03875357413847</v>
      </c>
      <c r="I39" s="93">
        <f t="shared" ref="I39:R39" si="18">IFERROR(I11/$B39,0)</f>
        <v>100.34953497820945</v>
      </c>
      <c r="J39" s="93">
        <f t="shared" si="18"/>
        <v>418.41648210212469</v>
      </c>
      <c r="K39" s="93">
        <f t="shared" si="18"/>
        <v>149.68455740473499</v>
      </c>
      <c r="L39" s="93">
        <f t="shared" si="18"/>
        <v>104.29915224411563</v>
      </c>
      <c r="M39" s="93">
        <f t="shared" si="18"/>
        <v>425.02548820018222</v>
      </c>
      <c r="N39" s="93">
        <f t="shared" si="18"/>
        <v>129.65159919184654</v>
      </c>
      <c r="O39" s="93">
        <f t="shared" si="18"/>
        <v>499.86822395133839</v>
      </c>
      <c r="P39" s="93">
        <f t="shared" si="18"/>
        <v>175.30538466929215</v>
      </c>
      <c r="Q39" s="93">
        <f t="shared" si="18"/>
        <v>126.05232760563837</v>
      </c>
      <c r="R39" s="93">
        <f t="shared" si="18"/>
        <v>487.55736315163404</v>
      </c>
    </row>
    <row r="40" spans="1:18">
      <c r="A40" s="90" t="s">
        <v>347</v>
      </c>
      <c r="B40" s="84">
        <v>1</v>
      </c>
      <c r="C40" s="93">
        <f>IFERROR(C4/$B40,0)</f>
        <v>0</v>
      </c>
      <c r="D40" s="93">
        <f>IFERROR(D4/$B40,0)</f>
        <v>0</v>
      </c>
      <c r="E40" s="93">
        <f>IFERROR(E4/$B40,0)</f>
        <v>0</v>
      </c>
      <c r="F40" s="93">
        <f>IFERROR(F4/$B40,0)</f>
        <v>66251.79814565026</v>
      </c>
      <c r="G40" s="92">
        <f t="shared" si="8"/>
        <v>66251.79814565026</v>
      </c>
      <c r="H40" s="92">
        <f t="shared" si="9"/>
        <v>66251.79814565026</v>
      </c>
      <c r="I40" s="93">
        <f t="shared" ref="I40:R40" si="19">IFERROR(I4/$B40,0)</f>
        <v>11917.216139319826</v>
      </c>
      <c r="J40" s="93">
        <f t="shared" si="19"/>
        <v>52551.612836583939</v>
      </c>
      <c r="K40" s="93">
        <f t="shared" si="19"/>
        <v>18824.458329522604</v>
      </c>
      <c r="L40" s="93">
        <f t="shared" si="19"/>
        <v>12739.784930080959</v>
      </c>
      <c r="M40" s="93">
        <f t="shared" si="19"/>
        <v>53270.288021082022</v>
      </c>
      <c r="N40" s="93">
        <f t="shared" si="19"/>
        <v>13986.839342181704</v>
      </c>
      <c r="O40" s="93">
        <f t="shared" si="19"/>
        <v>58153.614764963808</v>
      </c>
      <c r="P40" s="93">
        <f t="shared" si="19"/>
        <v>20748.809043625803</v>
      </c>
      <c r="Q40" s="93">
        <f t="shared" si="19"/>
        <v>14260.88652980042</v>
      </c>
      <c r="R40" s="93">
        <f t="shared" si="19"/>
        <v>58619.383479716751</v>
      </c>
    </row>
    <row r="41" spans="1:18">
      <c r="A41" s="90" t="s">
        <v>348</v>
      </c>
      <c r="B41" s="94">
        <v>0.99987999999999999</v>
      </c>
      <c r="C41" s="93">
        <f>IFERROR(C8/$B41,0)</f>
        <v>153.80857923695157</v>
      </c>
      <c r="D41" s="93">
        <f>IFERROR(D8/$B41,0)</f>
        <v>13.558150407493473</v>
      </c>
      <c r="E41" s="93">
        <f>IFERROR(E8/$B41,0)</f>
        <v>66.543661882647285</v>
      </c>
      <c r="F41" s="93">
        <f>IFERROR(F8/$B41,0)</f>
        <v>94.535862328526633</v>
      </c>
      <c r="G41" s="92">
        <f t="shared" si="8"/>
        <v>31.145553939831004</v>
      </c>
      <c r="H41" s="92">
        <f t="shared" si="9"/>
        <v>11.00885629197372</v>
      </c>
      <c r="I41" s="93">
        <f t="shared" ref="I41:R41" si="20">IFERROR(I8/$B41,0)</f>
        <v>20.504994430608065</v>
      </c>
      <c r="J41" s="93">
        <f t="shared" si="20"/>
        <v>94.916200634764365</v>
      </c>
      <c r="K41" s="93">
        <f t="shared" si="20"/>
        <v>33.990261038125084</v>
      </c>
      <c r="L41" s="93">
        <f t="shared" si="20"/>
        <v>22.391210535500797</v>
      </c>
      <c r="M41" s="93">
        <f t="shared" si="20"/>
        <v>73.523468523578202</v>
      </c>
      <c r="N41" s="93">
        <f t="shared" si="20"/>
        <v>21.261073617513475</v>
      </c>
      <c r="O41" s="93">
        <f t="shared" si="20"/>
        <v>101.98678373478812</v>
      </c>
      <c r="P41" s="93">
        <f t="shared" si="20"/>
        <v>36.559372646539714</v>
      </c>
      <c r="Q41" s="93">
        <f t="shared" si="20"/>
        <v>25.301008384112642</v>
      </c>
      <c r="R41" s="93">
        <f t="shared" si="20"/>
        <v>83.64503487495827</v>
      </c>
    </row>
    <row r="42" spans="1:18">
      <c r="A42" s="90" t="s">
        <v>349</v>
      </c>
      <c r="B42" s="84">
        <v>0.97898250799999997</v>
      </c>
      <c r="C42" s="93">
        <f>IFERROR(C19/$B42,0)</f>
        <v>0</v>
      </c>
      <c r="D42" s="93">
        <f>IFERROR(D19/$B42,0)</f>
        <v>0</v>
      </c>
      <c r="E42" s="93">
        <f>IFERROR(E19/$B42,0)</f>
        <v>0</v>
      </c>
      <c r="F42" s="93">
        <f>IFERROR(F19/$B42,0)</f>
        <v>447077.26964716485</v>
      </c>
      <c r="G42" s="92">
        <f t="shared" si="8"/>
        <v>447077.26964716479</v>
      </c>
      <c r="H42" s="92">
        <f t="shared" si="9"/>
        <v>447077.26964716479</v>
      </c>
      <c r="I42" s="93">
        <f t="shared" ref="I42:R42" si="21">IFERROR(I19/$B42,0)</f>
        <v>0</v>
      </c>
      <c r="J42" s="93">
        <f t="shared" si="21"/>
        <v>0</v>
      </c>
      <c r="K42" s="93">
        <f t="shared" si="21"/>
        <v>0</v>
      </c>
      <c r="L42" s="93">
        <f t="shared" si="21"/>
        <v>0</v>
      </c>
      <c r="M42" s="93">
        <f t="shared" si="21"/>
        <v>0</v>
      </c>
      <c r="N42" s="93">
        <f t="shared" si="21"/>
        <v>71533.224378103041</v>
      </c>
      <c r="O42" s="93">
        <f t="shared" si="21"/>
        <v>368030.11321150255</v>
      </c>
      <c r="P42" s="93">
        <f t="shared" si="21"/>
        <v>128930.78636435569</v>
      </c>
      <c r="Q42" s="93">
        <f t="shared" si="21"/>
        <v>80358.958834419333</v>
      </c>
      <c r="R42" s="93">
        <f t="shared" si="21"/>
        <v>395572.56781010894</v>
      </c>
    </row>
    <row r="43" spans="1:18">
      <c r="A43" s="90" t="s">
        <v>350</v>
      </c>
      <c r="B43" s="84">
        <v>2.0897492E-2</v>
      </c>
      <c r="C43" s="93">
        <f>IFERROR(C28/$B43,0)</f>
        <v>0</v>
      </c>
      <c r="D43" s="93">
        <f>IFERROR(D28/$B43,0)</f>
        <v>0</v>
      </c>
      <c r="E43" s="93">
        <f>IFERROR(E28/$B43,0)</f>
        <v>0</v>
      </c>
      <c r="F43" s="93">
        <f>IFERROR(F28/$B43,0)</f>
        <v>375.33221388068625</v>
      </c>
      <c r="G43" s="92">
        <f t="shared" si="8"/>
        <v>375.33221388068625</v>
      </c>
      <c r="H43" s="92">
        <f t="shared" si="9"/>
        <v>375.33221388068625</v>
      </c>
      <c r="I43" s="93">
        <f t="shared" ref="I43:R43" si="22">IFERROR(I28/$B43,0)</f>
        <v>55.597161022883853</v>
      </c>
      <c r="J43" s="93">
        <f t="shared" si="22"/>
        <v>304.01939638703948</v>
      </c>
      <c r="K43" s="93">
        <f t="shared" si="22"/>
        <v>105.81890592477068</v>
      </c>
      <c r="L43" s="93">
        <f t="shared" si="22"/>
        <v>66.159661389925688</v>
      </c>
      <c r="M43" s="93">
        <f t="shared" si="22"/>
        <v>303.02804838198313</v>
      </c>
      <c r="N43" s="93">
        <f t="shared" si="22"/>
        <v>56.128344089981482</v>
      </c>
      <c r="O43" s="93">
        <f t="shared" si="22"/>
        <v>310.61127640735032</v>
      </c>
      <c r="P43" s="93">
        <f t="shared" si="22"/>
        <v>106.86773047906921</v>
      </c>
      <c r="Q43" s="93">
        <f t="shared" si="22"/>
        <v>68.867814611890751</v>
      </c>
      <c r="R43" s="93">
        <f t="shared" si="22"/>
        <v>332.09276719393506</v>
      </c>
    </row>
    <row r="44" spans="1:18">
      <c r="A44" s="90" t="s">
        <v>351</v>
      </c>
      <c r="B44" s="84">
        <v>0.99987999999999999</v>
      </c>
      <c r="C44" s="93">
        <f>IFERROR(C15/$B44,0)</f>
        <v>551.8165894980325</v>
      </c>
      <c r="D44" s="93">
        <f>IFERROR(D15/$B44,0)</f>
        <v>6895.6209092552781</v>
      </c>
      <c r="E44" s="93">
        <f>IFERROR(E15/$B44,0)</f>
        <v>33843.839496188804</v>
      </c>
      <c r="F44" s="93">
        <f>IFERROR(F15/$B44,0)</f>
        <v>4789.4344343680596</v>
      </c>
      <c r="G44" s="92">
        <f t="shared" si="8"/>
        <v>487.67719515400756</v>
      </c>
      <c r="H44" s="92">
        <f t="shared" si="9"/>
        <v>461.67863585464369</v>
      </c>
      <c r="I44" s="93">
        <f t="shared" ref="I44:R44" si="23">IFERROR(I15/$B44,0)</f>
        <v>17623.769703015485</v>
      </c>
      <c r="J44" s="93">
        <f t="shared" si="23"/>
        <v>44951.76702731166</v>
      </c>
      <c r="K44" s="93">
        <f t="shared" si="23"/>
        <v>22264.511568386341</v>
      </c>
      <c r="L44" s="93">
        <f t="shared" si="23"/>
        <v>17890.123905076183</v>
      </c>
      <c r="M44" s="93">
        <f t="shared" si="23"/>
        <v>3557.7508648199901</v>
      </c>
      <c r="N44" s="93">
        <f t="shared" si="23"/>
        <v>20991.867912925114</v>
      </c>
      <c r="O44" s="93">
        <f t="shared" si="23"/>
        <v>53542.549170308987</v>
      </c>
      <c r="P44" s="93">
        <f t="shared" si="23"/>
        <v>26519.50711256684</v>
      </c>
      <c r="Q44" s="93">
        <f t="shared" si="23"/>
        <v>21309.125362490737</v>
      </c>
      <c r="R44" s="93">
        <f t="shared" si="23"/>
        <v>4237.6765856522543</v>
      </c>
    </row>
    <row r="45" spans="1:18">
      <c r="A45" s="87" t="s">
        <v>17</v>
      </c>
      <c r="B45" s="87" t="s">
        <v>8</v>
      </c>
      <c r="C45" s="88">
        <f>IFERROR(1/SUM(1/C46),0)</f>
        <v>3.0989287783153951</v>
      </c>
      <c r="D45" s="88">
        <f t="shared" ref="D45:E45" si="24">IFERROR(1/SUM(1/D46),0)</f>
        <v>11.54092522170941</v>
      </c>
      <c r="E45" s="88">
        <f t="shared" si="24"/>
        <v>56.643082034397068</v>
      </c>
      <c r="F45" s="88">
        <f>IFERROR(1/SUM(1/F46,1/F47),0)</f>
        <v>28.311891493111304</v>
      </c>
      <c r="G45" s="95">
        <f>IFERROR(1/SUM(1/G46,1/G47),0)</f>
        <v>2.6619290917459009</v>
      </c>
      <c r="H45" s="95">
        <f t="shared" ref="H45" si="25">IFERROR(1/SUM(1/H46,1/H47),0)</f>
        <v>2.2489033807283501</v>
      </c>
      <c r="I45" s="88">
        <f>IFERROR(1/SUM(1/I46,1/I47),0)</f>
        <v>4.5220536427418594</v>
      </c>
      <c r="J45" s="88">
        <f t="shared" ref="J45:R45" si="26">IFERROR(1/SUM(1/J46,1/J47),0)</f>
        <v>22.726966528699901</v>
      </c>
      <c r="K45" s="88">
        <f t="shared" si="26"/>
        <v>7.9455400055806447</v>
      </c>
      <c r="L45" s="88">
        <f t="shared" si="26"/>
        <v>5.0836415618908788</v>
      </c>
      <c r="M45" s="88">
        <f t="shared" si="26"/>
        <v>22.533145161451671</v>
      </c>
      <c r="N45" s="88">
        <f t="shared" si="26"/>
        <v>4.8671753530780579</v>
      </c>
      <c r="O45" s="88">
        <f t="shared" si="26"/>
        <v>23.947231282151716</v>
      </c>
      <c r="P45" s="88">
        <f t="shared" si="26"/>
        <v>8.5301026804969329</v>
      </c>
      <c r="Q45" s="88">
        <f t="shared" si="26"/>
        <v>5.2413389287227137</v>
      </c>
      <c r="R45" s="88">
        <f t="shared" si="26"/>
        <v>25.050272912174293</v>
      </c>
    </row>
    <row r="46" spans="1:18">
      <c r="A46" s="90" t="s">
        <v>352</v>
      </c>
      <c r="B46" s="84">
        <v>1</v>
      </c>
      <c r="C46" s="93">
        <f>IFERROR(C10/$B46,0)</f>
        <v>3.0989287783153951</v>
      </c>
      <c r="D46" s="93">
        <f>IFERROR(D10/$B46,0)</f>
        <v>11.54092522170941</v>
      </c>
      <c r="E46" s="93">
        <f>IFERROR(E10/$B46,0)</f>
        <v>56.643082034397068</v>
      </c>
      <c r="F46" s="93">
        <f>IFERROR(F10/$B46,0)</f>
        <v>4852.5504228295458</v>
      </c>
      <c r="G46" s="92">
        <f>(IF(AND(C46&lt;&gt;0,E46&lt;&gt;0,F46&lt;&gt;0),1/((1/C46)+(1/E46)+(1/F46)),IF(AND(C46&lt;&gt;0,E46&lt;&gt;0,F46=0), 1/((1/C46)+(1/E46)),IF(AND(C46&lt;&gt;0,E46=0,F46&lt;&gt;0),1/((1/C46)+(1/F46)),IF(AND(C46=0,E46&lt;&gt;0,F46&lt;&gt;0),1/((1/E46)+(1/F46)),IF(AND(C46&lt;&gt;0,E46=0,F46=0),1/(1/C46),IF(AND(C46=0,E46&lt;&gt;0,F46=0),1/(1/E46),IF(AND(C46=0,E46=0,F46&lt;&gt;0),1/(1/F46),IF(AND(C46=0,E46=0,F46=0),0)))))))))</f>
        <v>2.936403631940975</v>
      </c>
      <c r="H46" s="92">
        <f>(IF(AND(C46&lt;&gt;0,D46&lt;&gt;0,F46&lt;&gt;0),1/((1/C46)+(1/D46)+(1/F46)),IF(AND(C46&lt;&gt;0,D46&lt;&gt;0,F46=0), 1/((1/C46)+(1/D46)),IF(AND(C46&lt;&gt;0,D46=0,F46&lt;&gt;0),1/((1/C46)+(1/F46)),IF(AND(C46=0,D46&lt;&gt;0,F46&lt;&gt;0),1/((1/D46)+(1/F46)),IF(AND(C46&lt;&gt;0,D46=0,F46=0),1/(1/C46),IF(AND(C46=0,D46&lt;&gt;0,F46=0),1/(1/D46),IF(AND(C46=0,D46=0,F46&lt;&gt;0),1/(1/F46),IF(AND(C46=0,D46=0,F46=0),0)))))))))</f>
        <v>2.4417257966213533</v>
      </c>
      <c r="I46" s="93">
        <f t="shared" ref="I46:R46" si="27">IFERROR(I10/$B46,0)</f>
        <v>15272.100870564309</v>
      </c>
      <c r="J46" s="93">
        <f t="shared" si="27"/>
        <v>33030.357696801882</v>
      </c>
      <c r="K46" s="93">
        <f t="shared" si="27"/>
        <v>18937.405079499742</v>
      </c>
      <c r="L46" s="93">
        <f t="shared" si="27"/>
        <v>15539.446181208763</v>
      </c>
      <c r="M46" s="93">
        <f t="shared" si="27"/>
        <v>3625.5154478417617</v>
      </c>
      <c r="N46" s="93">
        <f t="shared" si="27"/>
        <v>19178.267927515502</v>
      </c>
      <c r="O46" s="93">
        <f t="shared" si="27"/>
        <v>38780.785684397466</v>
      </c>
      <c r="P46" s="93">
        <f t="shared" si="27"/>
        <v>21876.647138772791</v>
      </c>
      <c r="Q46" s="93">
        <f t="shared" si="27"/>
        <v>19066.713242100002</v>
      </c>
      <c r="R46" s="93">
        <f t="shared" si="27"/>
        <v>4293.5214145456757</v>
      </c>
    </row>
    <row r="47" spans="1:18">
      <c r="A47" s="90" t="s">
        <v>353</v>
      </c>
      <c r="B47" s="96">
        <v>0.94399</v>
      </c>
      <c r="C47" s="93">
        <f>IFERROR(C6/$B47,0)</f>
        <v>0</v>
      </c>
      <c r="D47" s="93">
        <f>IFERROR(D6/$B47,0)</f>
        <v>0</v>
      </c>
      <c r="E47" s="93">
        <f>IFERROR(E6/$B47,0)</f>
        <v>0</v>
      </c>
      <c r="F47" s="93">
        <f>IFERROR(F6/$B47,0)</f>
        <v>28.478044803050487</v>
      </c>
      <c r="G47" s="92">
        <f>(IF(AND(C47&lt;&gt;0,E47&lt;&gt;0,F47&lt;&gt;0),1/((1/C47)+(1/E47)+(1/F47)),IF(AND(C47&lt;&gt;0,E47&lt;&gt;0,F47=0), 1/((1/C47)+(1/E47)),IF(AND(C47&lt;&gt;0,E47=0,F47&lt;&gt;0),1/((1/C47)+(1/F47)),IF(AND(C47=0,E47&lt;&gt;0,F47&lt;&gt;0),1/((1/E47)+(1/F47)),IF(AND(C47&lt;&gt;0,E47=0,F47=0),1/(1/C47),IF(AND(C47=0,E47&lt;&gt;0,F47=0),1/(1/E47),IF(AND(C47=0,E47=0,F47&lt;&gt;0),1/(1/F47),IF(AND(C47=0,E47=0,F47=0),0)))))))))</f>
        <v>28.478044803050491</v>
      </c>
      <c r="H47" s="92">
        <f>(IF(AND(C47&lt;&gt;0,D47&lt;&gt;0,F47&lt;&gt;0),1/((1/C47)+(1/D47)+(1/F47)),IF(AND(C47&lt;&gt;0,D47&lt;&gt;0,F47=0), 1/((1/C47)+(1/D47)),IF(AND(C47&lt;&gt;0,D47=0,F47&lt;&gt;0),1/((1/C47)+(1/F47)),IF(AND(C47=0,D47&lt;&gt;0,F47&lt;&gt;0),1/((1/D47)+(1/F47)),IF(AND(C47&lt;&gt;0,D47=0,F47=0),1/(1/C47),IF(AND(C47=0,D47&lt;&gt;0,F47=0),1/(1/D47),IF(AND(C47=0,D47=0,F47&lt;&gt;0),1/(1/F47),IF(AND(C47=0,D47=0,F47=0),0)))))))))</f>
        <v>28.478044803050491</v>
      </c>
      <c r="I47" s="93">
        <f t="shared" ref="I47:R47" si="28">IFERROR(I6/$B47,0)</f>
        <v>4.5233930148448653</v>
      </c>
      <c r="J47" s="93">
        <f t="shared" si="28"/>
        <v>22.742614880192242</v>
      </c>
      <c r="K47" s="93">
        <f t="shared" si="28"/>
        <v>7.9488751037565102</v>
      </c>
      <c r="L47" s="93">
        <f t="shared" si="28"/>
        <v>5.085305190601991</v>
      </c>
      <c r="M47" s="93">
        <f t="shared" si="28"/>
        <v>22.674068038172251</v>
      </c>
      <c r="N47" s="93">
        <f t="shared" si="28"/>
        <v>4.8684108874636287</v>
      </c>
      <c r="O47" s="93">
        <f t="shared" si="28"/>
        <v>23.962027893768386</v>
      </c>
      <c r="P47" s="93">
        <f t="shared" si="28"/>
        <v>8.5334300200945634</v>
      </c>
      <c r="Q47" s="93">
        <f t="shared" si="28"/>
        <v>5.2427801413376312</v>
      </c>
      <c r="R47" s="93">
        <f t="shared" si="28"/>
        <v>25.197284840368859</v>
      </c>
    </row>
    <row r="48" spans="1:18">
      <c r="A48" s="87" t="s">
        <v>30</v>
      </c>
      <c r="B48" s="87" t="s">
        <v>8</v>
      </c>
      <c r="C48" s="88">
        <f>IFERROR(1/SUM(1/C49,1/C52,1/C54,1/C58,1/C59,1/C61),0)</f>
        <v>1.2779492060705236E-2</v>
      </c>
      <c r="D48" s="88">
        <f>IFERROR(1/SUM(1/D49,1/D50,1/D51,1/D52,1/D54,1/D58,1/D59,1/D61),0)</f>
        <v>2.2719736317172726E-2</v>
      </c>
      <c r="E48" s="88">
        <f>IFERROR(1/SUM(1/E49,1/E50,1/E51,1/E52,1/E54,1/E58,1/E59,1/E61),0)</f>
        <v>0.11150890100151523</v>
      </c>
      <c r="F48" s="88">
        <f>IFERROR(1/SUM(1/F49,1/F50,1/F51,1/F52,1/F53,1/F54,1/F55,1/F56,1/F57,1/F58,1/F59,1/F60,1/F61,1/F62),0)</f>
        <v>9.2287831016810831</v>
      </c>
      <c r="G48" s="95">
        <f t="shared" ref="G48:H48" si="29">IFERROR(1/SUM(1/G49,1/G50,1/G51,1/G52,1/G53,1/G54,1/G55,1/G56,1/G57,1/G58,1/G59,1/G60,1/G61,1/G62),0)</f>
        <v>1.1451261677521876E-2</v>
      </c>
      <c r="H48" s="95">
        <f t="shared" si="29"/>
        <v>8.1717156356764745E-3</v>
      </c>
      <c r="I48" s="88">
        <f>IFERROR(1/SUM(1/I49,1/I50,1/I51,1/I52,1/I53,1/I54,1/I55,1/I56,1/I58,1/I59,1/I61,1/I62),0)</f>
        <v>1.4246030604133686</v>
      </c>
      <c r="J48" s="88">
        <f t="shared" ref="J48:M48" si="30">IFERROR(1/SUM(1/J49,1/J50,1/J51,1/J52,1/J53,1/J54,1/J55,1/J56,1/J58,1/J59,1/J61,1/J62),0)</f>
        <v>7.7111243348235732</v>
      </c>
      <c r="K48" s="88">
        <f t="shared" si="30"/>
        <v>2.6826244886953625</v>
      </c>
      <c r="L48" s="88">
        <f t="shared" si="30"/>
        <v>1.6797646354968436</v>
      </c>
      <c r="M48" s="88">
        <f t="shared" si="30"/>
        <v>7.4085147788561905</v>
      </c>
      <c r="N48" s="88">
        <f t="shared" ref="N48:R48" si="31">IFERROR(1/SUM(1/N49,1/N50,1/N51,1/N52,1/N53,1/N54,1/N55,1/N56,1/N57,1/N58,1/N59,1/N60,1/N61,1/N62),0)</f>
        <v>1.449813202989036</v>
      </c>
      <c r="O48" s="88">
        <f t="shared" si="31"/>
        <v>7.9274150655968327</v>
      </c>
      <c r="P48" s="88">
        <f t="shared" si="31"/>
        <v>2.7297401536529677</v>
      </c>
      <c r="Q48" s="88">
        <f t="shared" si="31"/>
        <v>1.7306633302066157</v>
      </c>
      <c r="R48" s="88">
        <f t="shared" si="31"/>
        <v>8.1655983811828268</v>
      </c>
    </row>
    <row r="49" spans="1:18">
      <c r="A49" s="90" t="s">
        <v>354</v>
      </c>
      <c r="B49" s="97">
        <v>1</v>
      </c>
      <c r="C49" s="93">
        <f>IFERROR(C23/$B49,0)</f>
        <v>9.0984001659149577E-2</v>
      </c>
      <c r="D49" s="93">
        <f>IFERROR(D23/$B49,0)</f>
        <v>4.6723939975270148E-2</v>
      </c>
      <c r="E49" s="93">
        <f>IFERROR(E23/$B49,0)</f>
        <v>0.22932199231401537</v>
      </c>
      <c r="F49" s="93">
        <f>IFERROR(F23/$B49,0)</f>
        <v>2218.0666803794111</v>
      </c>
      <c r="G49" s="92">
        <f t="shared" ref="G49:G62" si="32">(IF(AND(C49&lt;&gt;0,E49&lt;&gt;0,F49&lt;&gt;0),1/((1/C49)+(1/E49)+(1/F49)),IF(AND(C49&lt;&gt;0,E49&lt;&gt;0,F49=0), 1/((1/C49)+(1/E49)),IF(AND(C49&lt;&gt;0,E49=0,F49&lt;&gt;0),1/((1/C49)+(1/F49)),IF(AND(C49=0,E49&lt;&gt;0,F49&lt;&gt;0),1/((1/E49)+(1/F49)),IF(AND(C49&lt;&gt;0,E49=0,F49=0),1/(1/C49),IF(AND(C49=0,E49&lt;&gt;0,F49=0),1/(1/E49),IF(AND(C49=0,E49=0,F49&lt;&gt;0),1/(1/F49),IF(AND(C49=0,E49=0,F49=0),0)))))))))</f>
        <v>6.5137775102145481E-2</v>
      </c>
      <c r="H49" s="92">
        <f t="shared" ref="H49:H62" si="33">(IF(AND(C49&lt;&gt;0,D49&lt;&gt;0,F49&lt;&gt;0),1/((1/C49)+(1/D49)+(1/F49)),IF(AND(C49&lt;&gt;0,D49&lt;&gt;0,F49=0), 1/((1/C49)+(1/D49)),IF(AND(C49&lt;&gt;0,D49=0,F49&lt;&gt;0),1/((1/C49)+(1/F49)),IF(AND(C49=0,D49&lt;&gt;0,F49&lt;&gt;0),1/((1/D49)+(1/F49)),IF(AND(C49&lt;&gt;0,D49=0,F49=0),1/(1/C49),IF(AND(C49=0,D49&lt;&gt;0,F49=0),1/(1/D49),IF(AND(C49=0,D49=0,F49&lt;&gt;0),1/(1/F49),IF(AND(C49=0,D49=0,F49=0),0)))))))))</f>
        <v>3.087020121110038E-2</v>
      </c>
      <c r="I49" s="93">
        <f t="shared" ref="I49:R49" si="34">IFERROR(I23/$B49,0)</f>
        <v>412.73173445155311</v>
      </c>
      <c r="J49" s="93">
        <f t="shared" si="34"/>
        <v>1654.8206334142465</v>
      </c>
      <c r="K49" s="93">
        <f t="shared" si="34"/>
        <v>599.69568253644479</v>
      </c>
      <c r="L49" s="93">
        <f t="shared" si="34"/>
        <v>422.67707745038581</v>
      </c>
      <c r="M49" s="93">
        <f t="shared" si="34"/>
        <v>1678.4278695701225</v>
      </c>
      <c r="N49" s="93">
        <f t="shared" si="34"/>
        <v>541.29697489864213</v>
      </c>
      <c r="O49" s="93">
        <f t="shared" si="34"/>
        <v>2036.9415427817821</v>
      </c>
      <c r="P49" s="93">
        <f t="shared" si="34"/>
        <v>728.97391942936531</v>
      </c>
      <c r="Q49" s="93">
        <f t="shared" si="34"/>
        <v>519.07996473041612</v>
      </c>
      <c r="R49" s="93">
        <f t="shared" si="34"/>
        <v>1962.5384511813368</v>
      </c>
    </row>
    <row r="50" spans="1:18">
      <c r="A50" s="90" t="s">
        <v>355</v>
      </c>
      <c r="B50" s="97">
        <v>1</v>
      </c>
      <c r="C50" s="93">
        <f>IFERROR(C25/$B50,0)</f>
        <v>0</v>
      </c>
      <c r="D50" s="93">
        <f>IFERROR(D25/$B50,0)</f>
        <v>271.85486297061755</v>
      </c>
      <c r="E50" s="93">
        <f>IFERROR(E25/$B50,0)</f>
        <v>1334.2688743644467</v>
      </c>
      <c r="F50" s="93">
        <f>IFERROR(F25/$B50,0)</f>
        <v>41937.703478324795</v>
      </c>
      <c r="G50" s="92">
        <f t="shared" si="32"/>
        <v>1293.1273841040165</v>
      </c>
      <c r="H50" s="92">
        <f t="shared" si="33"/>
        <v>270.10395465920629</v>
      </c>
      <c r="I50" s="93">
        <f t="shared" ref="I50:R50" si="35">IFERROR(I25/$B50,0)</f>
        <v>6684.6116660159269</v>
      </c>
      <c r="J50" s="93">
        <f t="shared" si="35"/>
        <v>32290.073301941346</v>
      </c>
      <c r="K50" s="93">
        <f t="shared" si="35"/>
        <v>11323.116343622816</v>
      </c>
      <c r="L50" s="93">
        <f t="shared" si="35"/>
        <v>7327.3627877482268</v>
      </c>
      <c r="M50" s="93">
        <f t="shared" si="35"/>
        <v>32734.103762553779</v>
      </c>
      <c r="N50" s="93">
        <f t="shared" si="35"/>
        <v>7080.2118166601467</v>
      </c>
      <c r="O50" s="93">
        <f t="shared" si="35"/>
        <v>34335.403165399213</v>
      </c>
      <c r="P50" s="93">
        <f t="shared" si="35"/>
        <v>12137.935429271498</v>
      </c>
      <c r="Q50" s="93">
        <f t="shared" si="35"/>
        <v>7958.1923594442105</v>
      </c>
      <c r="R50" s="93">
        <f t="shared" si="35"/>
        <v>37106.34867675625</v>
      </c>
    </row>
    <row r="51" spans="1:18">
      <c r="A51" s="90" t="s">
        <v>356</v>
      </c>
      <c r="B51" s="97">
        <v>1</v>
      </c>
      <c r="C51" s="93">
        <f>IFERROR(C21/$B51,0)</f>
        <v>0</v>
      </c>
      <c r="D51" s="93">
        <f>IFERROR(D21/$B51,0)</f>
        <v>233.68101738287996</v>
      </c>
      <c r="E51" s="93">
        <f>IFERROR(E21/$B51,0)</f>
        <v>1146.9109090665518</v>
      </c>
      <c r="F51" s="93">
        <f>IFERROR(F21/$B51,0)</f>
        <v>2297212398.5161858</v>
      </c>
      <c r="G51" s="92">
        <f t="shared" si="32"/>
        <v>1146.910336457777</v>
      </c>
      <c r="H51" s="92">
        <f t="shared" si="33"/>
        <v>233.6809936119773</v>
      </c>
      <c r="I51" s="93">
        <f t="shared" ref="I51:R51" si="36">IFERROR(I21/$B51,0)</f>
        <v>1588721741.7168705</v>
      </c>
      <c r="J51" s="93">
        <f t="shared" si="36"/>
        <v>3382881639.6902318</v>
      </c>
      <c r="K51" s="93">
        <f t="shared" si="36"/>
        <v>1808360692.1846402</v>
      </c>
      <c r="L51" s="93">
        <f t="shared" si="36"/>
        <v>1588721741.7168705</v>
      </c>
      <c r="M51" s="93">
        <f t="shared" si="36"/>
        <v>1885886289.9109113</v>
      </c>
      <c r="N51" s="93">
        <f t="shared" si="36"/>
        <v>1712288988.2948489</v>
      </c>
      <c r="O51" s="93">
        <f t="shared" si="36"/>
        <v>3645994656.1105828</v>
      </c>
      <c r="P51" s="93">
        <f t="shared" si="36"/>
        <v>1949010968.2434456</v>
      </c>
      <c r="Q51" s="93">
        <f t="shared" si="36"/>
        <v>1712288988.2948489</v>
      </c>
      <c r="R51" s="93">
        <f t="shared" si="36"/>
        <v>2032566334.6817598</v>
      </c>
    </row>
    <row r="52" spans="1:18">
      <c r="A52" s="90" t="s">
        <v>357</v>
      </c>
      <c r="B52" s="98">
        <v>0.99980000000000002</v>
      </c>
      <c r="C52" s="93">
        <f>IFERROR(C17/$B52,0)</f>
        <v>207.15576658846723</v>
      </c>
      <c r="D52" s="93">
        <f>IFERROR(D17/$B52,0)</f>
        <v>38.219003295456183</v>
      </c>
      <c r="E52" s="93">
        <f>IFERROR(E17/$B52,0)</f>
        <v>187.57960019229435</v>
      </c>
      <c r="F52" s="93">
        <f>IFERROR(F17/$B52,0)</f>
        <v>62.761146116926355</v>
      </c>
      <c r="G52" s="92">
        <f t="shared" si="32"/>
        <v>38.326246454531244</v>
      </c>
      <c r="H52" s="92">
        <f t="shared" si="33"/>
        <v>21.310282157771031</v>
      </c>
      <c r="I52" s="93">
        <f t="shared" ref="I52:R52" si="37">IFERROR(I17/$B52,0)</f>
        <v>10.899861308754231</v>
      </c>
      <c r="J52" s="93">
        <f t="shared" si="37"/>
        <v>48.904044405277311</v>
      </c>
      <c r="K52" s="93">
        <f t="shared" si="37"/>
        <v>17.341859718183446</v>
      </c>
      <c r="L52" s="93">
        <f t="shared" si="37"/>
        <v>11.662331734167884</v>
      </c>
      <c r="M52" s="93">
        <f t="shared" si="37"/>
        <v>48.238314349638294</v>
      </c>
      <c r="N52" s="93">
        <f t="shared" si="37"/>
        <v>12.239751532544906</v>
      </c>
      <c r="O52" s="93">
        <f t="shared" si="37"/>
        <v>54.843796934300208</v>
      </c>
      <c r="P52" s="93">
        <f t="shared" si="37"/>
        <v>19.362259240308614</v>
      </c>
      <c r="Q52" s="93">
        <f t="shared" si="37"/>
        <v>13.769289486331289</v>
      </c>
      <c r="R52" s="93">
        <f t="shared" si="37"/>
        <v>55.530865498420994</v>
      </c>
    </row>
    <row r="53" spans="1:18">
      <c r="A53" s="90" t="s">
        <v>358</v>
      </c>
      <c r="B53" s="97">
        <v>2.0000000000000001E-4</v>
      </c>
      <c r="C53" s="93">
        <f>IFERROR(C5/$B53,0)</f>
        <v>0</v>
      </c>
      <c r="D53" s="93">
        <f>IFERROR(D5/$B53,0)</f>
        <v>0</v>
      </c>
      <c r="E53" s="93">
        <f>IFERROR(E5/$B53,0)</f>
        <v>0</v>
      </c>
      <c r="F53" s="93">
        <f>IFERROR(F5/$B53,0)</f>
        <v>611058498.00530541</v>
      </c>
      <c r="G53" s="92">
        <f t="shared" si="32"/>
        <v>611058498.00530541</v>
      </c>
      <c r="H53" s="92">
        <f t="shared" si="33"/>
        <v>611058498.00530541</v>
      </c>
      <c r="I53" s="93">
        <f t="shared" ref="I53:R53" si="38">IFERROR(I5/$B53,0)</f>
        <v>1067994663.694263</v>
      </c>
      <c r="J53" s="93">
        <f t="shared" si="38"/>
        <v>1883209525.3307123</v>
      </c>
      <c r="K53" s="93">
        <f t="shared" si="38"/>
        <v>1342879366.1640944</v>
      </c>
      <c r="L53" s="93">
        <f t="shared" si="38"/>
        <v>1112805628.6045117</v>
      </c>
      <c r="M53" s="93">
        <f t="shared" si="38"/>
        <v>406853160.97225207</v>
      </c>
      <c r="N53" s="93">
        <f t="shared" si="38"/>
        <v>1419246241.9759319</v>
      </c>
      <c r="O53" s="93">
        <f t="shared" si="38"/>
        <v>2502576213.6617022</v>
      </c>
      <c r="P53" s="93">
        <f t="shared" si="38"/>
        <v>1784537468.8136189</v>
      </c>
      <c r="Q53" s="93">
        <f t="shared" si="38"/>
        <v>1478795035.3455513</v>
      </c>
      <c r="R53" s="93">
        <f t="shared" si="38"/>
        <v>540662645.02534819</v>
      </c>
    </row>
    <row r="54" spans="1:18">
      <c r="A54" s="90" t="s">
        <v>359</v>
      </c>
      <c r="B54" s="97">
        <v>0.99999979999999999</v>
      </c>
      <c r="C54" s="93">
        <f>IFERROR(C9/$B54,0)</f>
        <v>276.61584560232859</v>
      </c>
      <c r="D54" s="93">
        <f>IFERROR(D9/$B54,0)</f>
        <v>48.651631382171772</v>
      </c>
      <c r="E54" s="93">
        <f>IFERROR(E9/$B54,0)</f>
        <v>238.78313866064758</v>
      </c>
      <c r="F54" s="93">
        <f>IFERROR(F9/$B54,0)</f>
        <v>11.182336384650068</v>
      </c>
      <c r="G54" s="92">
        <f t="shared" si="32"/>
        <v>10.284915584385834</v>
      </c>
      <c r="H54" s="92">
        <f t="shared" si="33"/>
        <v>8.8031139130872802</v>
      </c>
      <c r="I54" s="93">
        <f t="shared" ref="I54:R54" si="39">IFERROR(I9/$B54,0)</f>
        <v>1.6474260967802927</v>
      </c>
      <c r="J54" s="93">
        <f t="shared" si="39"/>
        <v>9.2384330427243491</v>
      </c>
      <c r="K54" s="93">
        <f t="shared" si="39"/>
        <v>3.1967911163712817</v>
      </c>
      <c r="L54" s="93">
        <f t="shared" si="39"/>
        <v>1.9744886306999094</v>
      </c>
      <c r="M54" s="93">
        <f t="shared" si="39"/>
        <v>9.0654385170673848</v>
      </c>
      <c r="N54" s="93">
        <f t="shared" si="39"/>
        <v>1.6520358670510995</v>
      </c>
      <c r="O54" s="93">
        <f t="shared" si="39"/>
        <v>9.3414415711507317</v>
      </c>
      <c r="P54" s="93">
        <f t="shared" si="39"/>
        <v>3.1983816894389721</v>
      </c>
      <c r="Q54" s="93">
        <f t="shared" si="39"/>
        <v>1.9902845397455087</v>
      </c>
      <c r="R54" s="93">
        <f t="shared" si="39"/>
        <v>9.89409620686693</v>
      </c>
    </row>
    <row r="55" spans="1:18">
      <c r="A55" s="90" t="s">
        <v>360</v>
      </c>
      <c r="B55" s="97">
        <v>1.9999999999999999E-7</v>
      </c>
      <c r="C55" s="93">
        <f>IFERROR(C24/$B55,0)</f>
        <v>0</v>
      </c>
      <c r="D55" s="93">
        <f>IFERROR(D24/$B55,0)</f>
        <v>0</v>
      </c>
      <c r="E55" s="93">
        <f>IFERROR(E24/$B55,0)</f>
        <v>0</v>
      </c>
      <c r="F55" s="93">
        <f>IFERROR(F24/$B55,0)</f>
        <v>107158295205.64619</v>
      </c>
      <c r="G55" s="92">
        <f t="shared" si="32"/>
        <v>107158295205.64618</v>
      </c>
      <c r="H55" s="92">
        <f t="shared" si="33"/>
        <v>107158295205.64618</v>
      </c>
      <c r="I55" s="93">
        <f t="shared" ref="I55:R55" si="40">IFERROR(I24/$B55,0)</f>
        <v>16880503170.753059</v>
      </c>
      <c r="J55" s="93">
        <f t="shared" si="40"/>
        <v>83850865423.348557</v>
      </c>
      <c r="K55" s="93">
        <f t="shared" si="40"/>
        <v>29379807045.28014</v>
      </c>
      <c r="L55" s="93">
        <f t="shared" si="40"/>
        <v>18866444720.253422</v>
      </c>
      <c r="M55" s="93">
        <f t="shared" si="40"/>
        <v>84946214387.756592</v>
      </c>
      <c r="N55" s="93">
        <f t="shared" si="40"/>
        <v>18277506769.550987</v>
      </c>
      <c r="O55" s="93">
        <f t="shared" si="40"/>
        <v>88799550569.439819</v>
      </c>
      <c r="P55" s="93">
        <f t="shared" si="40"/>
        <v>31612930854.097183</v>
      </c>
      <c r="Q55" s="93">
        <f t="shared" si="40"/>
        <v>19538129663.173435</v>
      </c>
      <c r="R55" s="93">
        <f t="shared" si="40"/>
        <v>94813323947.568665</v>
      </c>
    </row>
    <row r="56" spans="1:18">
      <c r="A56" s="90" t="s">
        <v>361</v>
      </c>
      <c r="B56" s="97">
        <v>0.99979000004200003</v>
      </c>
      <c r="C56" s="93">
        <f>IFERROR(C20/$B56,0)</f>
        <v>0</v>
      </c>
      <c r="D56" s="93">
        <f>IFERROR(D20/$B56,0)</f>
        <v>0</v>
      </c>
      <c r="E56" s="93">
        <f>IFERROR(E20/$B56,0)</f>
        <v>0</v>
      </c>
      <c r="F56" s="93">
        <f>IFERROR(F20/$B56,0)</f>
        <v>198742.24594220924</v>
      </c>
      <c r="G56" s="92">
        <f t="shared" si="32"/>
        <v>198742.24594220924</v>
      </c>
      <c r="H56" s="92">
        <f t="shared" si="33"/>
        <v>198742.24594220924</v>
      </c>
      <c r="I56" s="93">
        <f t="shared" ref="I56:R56" si="41">IFERROR(I20/$B56,0)</f>
        <v>30481.641099311692</v>
      </c>
      <c r="J56" s="93">
        <f t="shared" si="41"/>
        <v>156675.6352504621</v>
      </c>
      <c r="K56" s="93">
        <f t="shared" si="41"/>
        <v>54781.690647014737</v>
      </c>
      <c r="L56" s="93">
        <f t="shared" si="41"/>
        <v>34662.751161606662</v>
      </c>
      <c r="M56" s="93">
        <f t="shared" si="41"/>
        <v>159059.31102825925</v>
      </c>
      <c r="N56" s="93">
        <f t="shared" si="41"/>
        <v>31756.144192348092</v>
      </c>
      <c r="O56" s="93">
        <f t="shared" si="41"/>
        <v>162643.34004388272</v>
      </c>
      <c r="P56" s="93">
        <f t="shared" si="41"/>
        <v>57197.503004888022</v>
      </c>
      <c r="Q56" s="93">
        <f t="shared" si="41"/>
        <v>35674.087901380619</v>
      </c>
      <c r="R56" s="93">
        <f t="shared" si="41"/>
        <v>175846.51669218772</v>
      </c>
    </row>
    <row r="57" spans="1:18">
      <c r="A57" s="90" t="s">
        <v>362</v>
      </c>
      <c r="B57" s="97">
        <v>2.0999995799999999E-4</v>
      </c>
      <c r="C57" s="93">
        <f>IFERROR(C29/$B57,0)</f>
        <v>0</v>
      </c>
      <c r="D57" s="93">
        <f>IFERROR(D29/$B57,0)</f>
        <v>0</v>
      </c>
      <c r="E57" s="93">
        <f>IFERROR(E29/$B57,0)</f>
        <v>0</v>
      </c>
      <c r="F57" s="93">
        <f>IFERROR(F29/$B57,0)</f>
        <v>28406.650733229671</v>
      </c>
      <c r="G57" s="92">
        <f t="shared" si="32"/>
        <v>28406.650733229671</v>
      </c>
      <c r="H57" s="92">
        <f t="shared" si="33"/>
        <v>28406.650733229671</v>
      </c>
      <c r="I57" s="93">
        <f t="shared" ref="I57:R57" si="42">IFERROR(I29/$B57,0)</f>
        <v>0</v>
      </c>
      <c r="J57" s="93">
        <f t="shared" si="42"/>
        <v>0</v>
      </c>
      <c r="K57" s="93">
        <f t="shared" si="42"/>
        <v>0</v>
      </c>
      <c r="L57" s="93">
        <f t="shared" si="42"/>
        <v>0</v>
      </c>
      <c r="M57" s="93">
        <f t="shared" si="42"/>
        <v>0</v>
      </c>
      <c r="N57" s="93">
        <f t="shared" si="42"/>
        <v>4301.644331441953</v>
      </c>
      <c r="O57" s="93">
        <f t="shared" si="42"/>
        <v>23500.72360221234</v>
      </c>
      <c r="P57" s="93">
        <f t="shared" si="42"/>
        <v>8161.1907623855905</v>
      </c>
      <c r="Q57" s="93">
        <f t="shared" si="42"/>
        <v>5127.7556014056745</v>
      </c>
      <c r="R57" s="93">
        <f t="shared" si="42"/>
        <v>25134.115591018028</v>
      </c>
    </row>
    <row r="58" spans="1:18">
      <c r="A58" s="90" t="s">
        <v>363</v>
      </c>
      <c r="B58" s="97">
        <v>1</v>
      </c>
      <c r="C58" s="93">
        <f>IFERROR(C16/$B58,0)</f>
        <v>4.0407600736857605E-2</v>
      </c>
      <c r="D58" s="93">
        <f>IFERROR(D16/$B58,0)</f>
        <v>7.9810378398885967E-2</v>
      </c>
      <c r="E58" s="93">
        <f>IFERROR(E16/$B58,0)</f>
        <v>0.39171086581000958</v>
      </c>
      <c r="F58" s="93">
        <f>IFERROR(F16/$B58,0)</f>
        <v>6335.860002359158</v>
      </c>
      <c r="G58" s="92">
        <f t="shared" si="32"/>
        <v>3.6628855256014073E-2</v>
      </c>
      <c r="H58" s="92">
        <f t="shared" si="33"/>
        <v>2.6825706719811975E-2</v>
      </c>
      <c r="I58" s="93">
        <f t="shared" ref="I58:R58" si="43">IFERROR(I16/$B58,0)</f>
        <v>5669.0373242277019</v>
      </c>
      <c r="J58" s="93">
        <f t="shared" si="43"/>
        <v>8917.5868021559363</v>
      </c>
      <c r="K58" s="93">
        <f t="shared" si="43"/>
        <v>5772.1107301227512</v>
      </c>
      <c r="L58" s="93">
        <f t="shared" si="43"/>
        <v>5669.0373242277019</v>
      </c>
      <c r="M58" s="93">
        <f t="shared" si="43"/>
        <v>4675.520504056889</v>
      </c>
      <c r="N58" s="93">
        <f t="shared" si="43"/>
        <v>7181.9215490178321</v>
      </c>
      <c r="O58" s="93">
        <f t="shared" si="43"/>
        <v>10974.703700754899</v>
      </c>
      <c r="P58" s="93">
        <f t="shared" si="43"/>
        <v>7290.1963934643654</v>
      </c>
      <c r="Q58" s="93">
        <f t="shared" si="43"/>
        <v>7197.009619498961</v>
      </c>
      <c r="R58" s="93">
        <f t="shared" si="43"/>
        <v>5605.9490843642088</v>
      </c>
    </row>
    <row r="59" spans="1:18">
      <c r="A59" s="90" t="s">
        <v>364</v>
      </c>
      <c r="B59" s="97">
        <v>1</v>
      </c>
      <c r="C59" s="93">
        <f>IFERROR(C7/$B59,0)</f>
        <v>22.897640417552644</v>
      </c>
      <c r="D59" s="93">
        <f>IFERROR(D7/$B59,0)</f>
        <v>3.2962779571594689</v>
      </c>
      <c r="E59" s="93">
        <f>IFERROR(E7/$B59,0)</f>
        <v>16.178195348180534</v>
      </c>
      <c r="F59" s="93">
        <f>IFERROR(F7/$B59,0)</f>
        <v>430.45564699057383</v>
      </c>
      <c r="G59" s="92">
        <f t="shared" si="32"/>
        <v>9.2758068416625292</v>
      </c>
      <c r="H59" s="92">
        <f t="shared" si="33"/>
        <v>2.8623096016045997</v>
      </c>
      <c r="I59" s="93">
        <f t="shared" ref="I59:R59" si="44">IFERROR(I7/$B59,0)</f>
        <v>2423.7293190486025</v>
      </c>
      <c r="J59" s="93">
        <f t="shared" si="44"/>
        <v>4227.0993481026217</v>
      </c>
      <c r="K59" s="93">
        <f t="shared" si="44"/>
        <v>2922.4390554783554</v>
      </c>
      <c r="L59" s="93">
        <f t="shared" si="44"/>
        <v>2474.3996184015341</v>
      </c>
      <c r="M59" s="93">
        <f t="shared" si="44"/>
        <v>323.30095019215707</v>
      </c>
      <c r="N59" s="93">
        <f t="shared" si="44"/>
        <v>2996.5078623589484</v>
      </c>
      <c r="O59" s="93">
        <f t="shared" si="44"/>
        <v>4988.403492880233</v>
      </c>
      <c r="P59" s="93">
        <f t="shared" si="44"/>
        <v>3368.8916629673236</v>
      </c>
      <c r="Q59" s="93">
        <f t="shared" si="44"/>
        <v>3033.9252173497584</v>
      </c>
      <c r="R59" s="93">
        <f t="shared" si="44"/>
        <v>380.86580814722686</v>
      </c>
    </row>
    <row r="60" spans="1:18">
      <c r="A60" s="90" t="s">
        <v>365</v>
      </c>
      <c r="B60" s="99">
        <v>1.9000000000000001E-8</v>
      </c>
      <c r="C60" s="93">
        <f>IFERROR(C12/$B60,0)</f>
        <v>0</v>
      </c>
      <c r="D60" s="93">
        <f>IFERROR(D12/$B60,0)</f>
        <v>0</v>
      </c>
      <c r="E60" s="93">
        <f>IFERROR(E12/$B60,0)</f>
        <v>0</v>
      </c>
      <c r="F60" s="93">
        <f>IFERROR(F12/$B60,0)</f>
        <v>5385123983.0988245</v>
      </c>
      <c r="G60" s="92">
        <f t="shared" si="32"/>
        <v>5385123983.0988245</v>
      </c>
      <c r="H60" s="92">
        <f t="shared" si="33"/>
        <v>5385123983.0988245</v>
      </c>
      <c r="I60" s="93">
        <f t="shared" ref="I60:R60" si="45">IFERROR(I12/$B60,0)</f>
        <v>0</v>
      </c>
      <c r="J60" s="93">
        <f t="shared" si="45"/>
        <v>0</v>
      </c>
      <c r="K60" s="93">
        <f t="shared" si="45"/>
        <v>0</v>
      </c>
      <c r="L60" s="93">
        <f t="shared" si="45"/>
        <v>0</v>
      </c>
      <c r="M60" s="93">
        <f t="shared" si="45"/>
        <v>0</v>
      </c>
      <c r="N60" s="93">
        <f t="shared" si="45"/>
        <v>1366777753.0704663</v>
      </c>
      <c r="O60" s="93">
        <f t="shared" si="45"/>
        <v>5853283564.9150934</v>
      </c>
      <c r="P60" s="93">
        <f t="shared" si="45"/>
        <v>2084786486.1672587</v>
      </c>
      <c r="Q60" s="93">
        <f t="shared" si="45"/>
        <v>1476297218.1881039</v>
      </c>
      <c r="R60" s="93">
        <f t="shared" si="45"/>
        <v>4764740832.4994287</v>
      </c>
    </row>
    <row r="61" spans="1:18">
      <c r="A61" s="90" t="s">
        <v>366</v>
      </c>
      <c r="B61" s="97">
        <v>1</v>
      </c>
      <c r="C61" s="93">
        <f>IFERROR(C18/$B61,0)</f>
        <v>2.3551858715197008E-2</v>
      </c>
      <c r="D61" s="93">
        <f>IFERROR(D18/$B61,0)</f>
        <v>0.10283260293702613</v>
      </c>
      <c r="E61" s="93">
        <f>IFERROR(E18/$B61,0)</f>
        <v>0.50470438479366619</v>
      </c>
      <c r="F61" s="93">
        <f>IFERROR(F18/$B61,0)</f>
        <v>1691932.5798891264</v>
      </c>
      <c r="G61" s="92">
        <f t="shared" si="32"/>
        <v>2.2501818675266006E-2</v>
      </c>
      <c r="H61" s="92">
        <f t="shared" si="33"/>
        <v>1.9162948329222804E-2</v>
      </c>
      <c r="I61" s="93">
        <f t="shared" ref="I61:R61" si="46">IFERROR(I18/$B61,0)</f>
        <v>259342.27379741703</v>
      </c>
      <c r="J61" s="93">
        <f t="shared" si="46"/>
        <v>1336542.0936317395</v>
      </c>
      <c r="K61" s="93">
        <f t="shared" si="46"/>
        <v>466198.61123107112</v>
      </c>
      <c r="L61" s="93">
        <f t="shared" si="46"/>
        <v>296671.84351068165</v>
      </c>
      <c r="M61" s="93">
        <f t="shared" si="46"/>
        <v>1357412.0396113223</v>
      </c>
      <c r="N61" s="93">
        <f t="shared" si="46"/>
        <v>269281.49016356375</v>
      </c>
      <c r="O61" s="93">
        <f t="shared" si="46"/>
        <v>1387444.2803365134</v>
      </c>
      <c r="P61" s="93">
        <f t="shared" si="46"/>
        <v>487184.11491409229</v>
      </c>
      <c r="Q61" s="93">
        <f t="shared" si="46"/>
        <v>305256.70740072301</v>
      </c>
      <c r="R61" s="93">
        <f t="shared" si="46"/>
        <v>1497016.64706981</v>
      </c>
    </row>
    <row r="62" spans="1:18">
      <c r="A62" s="90" t="s">
        <v>367</v>
      </c>
      <c r="B62" s="97">
        <v>1.339E-6</v>
      </c>
      <c r="C62" s="93">
        <f>IFERROR(C27/$B62,0)</f>
        <v>0</v>
      </c>
      <c r="D62" s="93">
        <f>IFERROR(D27/$B62,0)</f>
        <v>0</v>
      </c>
      <c r="E62" s="93">
        <f>IFERROR(E27/$B62,0)</f>
        <v>0</v>
      </c>
      <c r="F62" s="93">
        <f>IFERROR(F27/$B62,0)</f>
        <v>178102100.41584897</v>
      </c>
      <c r="G62" s="92">
        <f t="shared" si="32"/>
        <v>178102100.41584897</v>
      </c>
      <c r="H62" s="92">
        <f t="shared" si="33"/>
        <v>178102100.41584897</v>
      </c>
      <c r="I62" s="93">
        <f t="shared" ref="I62:R62" si="47">IFERROR(I27/$B62,0)</f>
        <v>763978167.96422076</v>
      </c>
      <c r="J62" s="93">
        <f t="shared" si="47"/>
        <v>1287096223.860904</v>
      </c>
      <c r="K62" s="93">
        <f t="shared" si="47"/>
        <v>923252768.3525213</v>
      </c>
      <c r="L62" s="93">
        <f t="shared" si="47"/>
        <v>783449875.39359379</v>
      </c>
      <c r="M62" s="93">
        <f t="shared" si="47"/>
        <v>136441972.2104671</v>
      </c>
      <c r="N62" s="93">
        <f t="shared" si="47"/>
        <v>858976896.41361642</v>
      </c>
      <c r="O62" s="93">
        <f t="shared" si="47"/>
        <v>1533026441.2874641</v>
      </c>
      <c r="P62" s="93">
        <f t="shared" si="47"/>
        <v>1112389646.5862792</v>
      </c>
      <c r="Q62" s="93">
        <f t="shared" si="47"/>
        <v>936388440.84999001</v>
      </c>
      <c r="R62" s="93">
        <f t="shared" si="47"/>
        <v>157584180.58129522</v>
      </c>
    </row>
    <row r="63" spans="1:18">
      <c r="A63" s="87" t="s">
        <v>32</v>
      </c>
      <c r="B63" s="87" t="s">
        <v>8</v>
      </c>
      <c r="C63" s="88">
        <f>IFERROR(1/SUM(1/C66,1/C68,1/C72,1/C73,1/C75),0)</f>
        <v>1.4867804079643809E-2</v>
      </c>
      <c r="D63" s="88">
        <f>IFERROR(1/SUM(1/D64,1/D65,1/D66,1/D68,1/D72,1/D73,1/D75),0)</f>
        <v>4.4223737269428035E-2</v>
      </c>
      <c r="E63" s="88">
        <f t="shared" ref="E63" si="48">IFERROR(1/SUM(1/E64,1/E65,1/E66,1/E68,1/E72,1/E73,1/E75),0)</f>
        <v>0.21705094954673018</v>
      </c>
      <c r="F63" s="88">
        <f>IFERROR(1/SUM(1/F64,1/F65,1/F66,1/F67,1/F68,1/F69,1/F70,1/F71,1/F72,1/F73,1/F74,1/F75,1/F76),0)</f>
        <v>9.2673420369668467</v>
      </c>
      <c r="G63" s="95">
        <f t="shared" ref="G63:H63" si="49">IFERROR(1/SUM(1/G64,1/G65,1/G66,1/G67,1/G68,1/G69,1/G70,1/G71,1/G72,1/G73,1/G74,1/G75,1/G76),0)</f>
        <v>1.3893800513484669E-2</v>
      </c>
      <c r="H63" s="95">
        <f t="shared" si="49"/>
        <v>1.1113627165785784E-2</v>
      </c>
      <c r="I63" s="88">
        <f>IFERROR(1/SUM(1/I64,1/I65,1/I66,1/I67,1/I68,1/I69,1/I70,1/I72,1/I73,1/I75,1/I76),0)</f>
        <v>1.4295373144655046</v>
      </c>
      <c r="J63" s="88">
        <f t="shared" ref="J63:M63" si="50">IFERROR(1/SUM(1/J64,1/J65,1/J66,1/J67,1/J68,1/J69,1/J70,1/J72,1/J73,1/J75,1/J76),0)</f>
        <v>7.7472248115552889</v>
      </c>
      <c r="K63" s="88">
        <f t="shared" si="50"/>
        <v>2.6946786205947229</v>
      </c>
      <c r="L63" s="88">
        <f t="shared" si="50"/>
        <v>1.6864668379688734</v>
      </c>
      <c r="M63" s="88">
        <f t="shared" si="50"/>
        <v>7.4413606528858107</v>
      </c>
      <c r="N63" s="88">
        <f t="shared" ref="N63:R63" si="51">IFERROR(1/SUM(1/N64,1/N65,1/N66,1/N67,1/N68,1/N69,1/N70,1/N71,1/N72,1/N73,1/N74,1/N75,1/N76),0)</f>
        <v>1.4537068204287558</v>
      </c>
      <c r="O63" s="88">
        <f t="shared" si="51"/>
        <v>7.958387698445371</v>
      </c>
      <c r="P63" s="88">
        <f t="shared" si="51"/>
        <v>2.7400004511109062</v>
      </c>
      <c r="Q63" s="88">
        <f t="shared" si="51"/>
        <v>1.7364528336512235</v>
      </c>
      <c r="R63" s="88">
        <f t="shared" si="51"/>
        <v>8.1997152063460703</v>
      </c>
    </row>
    <row r="64" spans="1:18">
      <c r="A64" s="90" t="s">
        <v>355</v>
      </c>
      <c r="B64" s="97">
        <v>1</v>
      </c>
      <c r="C64" s="83">
        <f>IFERROR(C25/$B64,0)</f>
        <v>0</v>
      </c>
      <c r="D64" s="83">
        <f>IFERROR(D25/$B64,0)</f>
        <v>271.85486297061755</v>
      </c>
      <c r="E64" s="83">
        <f>IFERROR(E25/$B64,0)</f>
        <v>1334.2688743644467</v>
      </c>
      <c r="F64" s="83">
        <f>IFERROR(F25/$B64,0)</f>
        <v>41937.703478324795</v>
      </c>
      <c r="G64" s="92">
        <f t="shared" ref="G64:G76" si="52">(IF(AND(C64&lt;&gt;0,E64&lt;&gt;0,F64&lt;&gt;0),1/((1/C64)+(1/E64)+(1/F64)),IF(AND(C64&lt;&gt;0,E64&lt;&gt;0,F64=0), 1/((1/C64)+(1/E64)),IF(AND(C64&lt;&gt;0,E64=0,F64&lt;&gt;0),1/((1/C64)+(1/F64)),IF(AND(C64=0,E64&lt;&gt;0,F64&lt;&gt;0),1/((1/E64)+(1/F64)),IF(AND(C64&lt;&gt;0,E64=0,F64=0),1/(1/C64),IF(AND(C64=0,E64&lt;&gt;0,F64=0),1/(1/E64),IF(AND(C64=0,E64=0,F64&lt;&gt;0),1/(1/F64),IF(AND(C64=0,E64=0,F64=0),0)))))))))</f>
        <v>1293.1273841040165</v>
      </c>
      <c r="H64" s="92">
        <f t="shared" ref="H64:H76" si="53">(IF(AND(C64&lt;&gt;0,D64&lt;&gt;0,F64&lt;&gt;0),1/((1/C64)+(1/D64)+(1/F64)),IF(AND(C64&lt;&gt;0,D64&lt;&gt;0,F64=0), 1/((1/C64)+(1/D64)),IF(AND(C64&lt;&gt;0,D64=0,F64&lt;&gt;0),1/((1/C64)+(1/F64)),IF(AND(C64=0,D64&lt;&gt;0,F64&lt;&gt;0),1/((1/D64)+(1/F64)),IF(AND(C64&lt;&gt;0,D64=0,F64=0),1/(1/C64),IF(AND(C64=0,D64&lt;&gt;0,F64=0),1/(1/D64),IF(AND(C64=0,D64=0,F64&lt;&gt;0),1/(1/F64),IF(AND(C64=0,D64=0,F64=0),0)))))))))</f>
        <v>270.10395465920629</v>
      </c>
      <c r="I64" s="83">
        <f t="shared" ref="I64:R64" si="54">IFERROR(I25/$B64,0)</f>
        <v>6684.6116660159269</v>
      </c>
      <c r="J64" s="83">
        <f t="shared" si="54"/>
        <v>32290.073301941346</v>
      </c>
      <c r="K64" s="83">
        <f t="shared" si="54"/>
        <v>11323.116343622816</v>
      </c>
      <c r="L64" s="83">
        <f t="shared" si="54"/>
        <v>7327.3627877482268</v>
      </c>
      <c r="M64" s="83">
        <f t="shared" si="54"/>
        <v>32734.103762553779</v>
      </c>
      <c r="N64" s="83">
        <f t="shared" si="54"/>
        <v>7080.2118166601467</v>
      </c>
      <c r="O64" s="83">
        <f t="shared" si="54"/>
        <v>34335.403165399213</v>
      </c>
      <c r="P64" s="83">
        <f t="shared" si="54"/>
        <v>12137.935429271498</v>
      </c>
      <c r="Q64" s="83">
        <f t="shared" si="54"/>
        <v>7958.1923594442105</v>
      </c>
      <c r="R64" s="83">
        <f t="shared" si="54"/>
        <v>37106.34867675625</v>
      </c>
    </row>
    <row r="65" spans="1:18">
      <c r="A65" s="90" t="s">
        <v>356</v>
      </c>
      <c r="B65" s="97">
        <v>1</v>
      </c>
      <c r="C65" s="83">
        <f>IFERROR(C21/$B65,0)</f>
        <v>0</v>
      </c>
      <c r="D65" s="83">
        <f>IFERROR(D21/$B65,0)</f>
        <v>233.68101738287996</v>
      </c>
      <c r="E65" s="83">
        <f>IFERROR(E21/$B65,0)</f>
        <v>1146.9109090665518</v>
      </c>
      <c r="F65" s="83">
        <f>IFERROR(F21/$B65,0)</f>
        <v>2297212398.5161858</v>
      </c>
      <c r="G65" s="92">
        <f t="shared" si="52"/>
        <v>1146.910336457777</v>
      </c>
      <c r="H65" s="92">
        <f t="shared" si="53"/>
        <v>233.6809936119773</v>
      </c>
      <c r="I65" s="83">
        <f t="shared" ref="I65:R65" si="55">IFERROR(I21/$B65,0)</f>
        <v>1588721741.7168705</v>
      </c>
      <c r="J65" s="83">
        <f t="shared" si="55"/>
        <v>3382881639.6902318</v>
      </c>
      <c r="K65" s="83">
        <f t="shared" si="55"/>
        <v>1808360692.1846402</v>
      </c>
      <c r="L65" s="83">
        <f t="shared" si="55"/>
        <v>1588721741.7168705</v>
      </c>
      <c r="M65" s="83">
        <f t="shared" si="55"/>
        <v>1885886289.9109113</v>
      </c>
      <c r="N65" s="83">
        <f t="shared" si="55"/>
        <v>1712288988.2948489</v>
      </c>
      <c r="O65" s="83">
        <f t="shared" si="55"/>
        <v>3645994656.1105828</v>
      </c>
      <c r="P65" s="83">
        <f t="shared" si="55"/>
        <v>1949010968.2434456</v>
      </c>
      <c r="Q65" s="83">
        <f t="shared" si="55"/>
        <v>1712288988.2948489</v>
      </c>
      <c r="R65" s="83">
        <f t="shared" si="55"/>
        <v>2032566334.6817598</v>
      </c>
    </row>
    <row r="66" spans="1:18">
      <c r="A66" s="90" t="s">
        <v>357</v>
      </c>
      <c r="B66" s="98">
        <v>0.99980000000000002</v>
      </c>
      <c r="C66" s="83">
        <f>IFERROR(C17/$B66,0)</f>
        <v>207.15576658846723</v>
      </c>
      <c r="D66" s="83">
        <f>IFERROR(D17/$B66,0)</f>
        <v>38.219003295456183</v>
      </c>
      <c r="E66" s="83">
        <f>IFERROR(E17/$B66,0)</f>
        <v>187.57960019229435</v>
      </c>
      <c r="F66" s="83">
        <f>IFERROR(F17/$B66,0)</f>
        <v>62.761146116926355</v>
      </c>
      <c r="G66" s="92">
        <f t="shared" si="52"/>
        <v>38.326246454531244</v>
      </c>
      <c r="H66" s="92">
        <f t="shared" si="53"/>
        <v>21.310282157771031</v>
      </c>
      <c r="I66" s="83">
        <f t="shared" ref="I66:R66" si="56">IFERROR(I17/$B66,0)</f>
        <v>10.899861308754231</v>
      </c>
      <c r="J66" s="83">
        <f t="shared" si="56"/>
        <v>48.904044405277311</v>
      </c>
      <c r="K66" s="83">
        <f t="shared" si="56"/>
        <v>17.341859718183446</v>
      </c>
      <c r="L66" s="83">
        <f t="shared" si="56"/>
        <v>11.662331734167884</v>
      </c>
      <c r="M66" s="83">
        <f t="shared" si="56"/>
        <v>48.238314349638294</v>
      </c>
      <c r="N66" s="83">
        <f t="shared" si="56"/>
        <v>12.239751532544906</v>
      </c>
      <c r="O66" s="83">
        <f t="shared" si="56"/>
        <v>54.843796934300208</v>
      </c>
      <c r="P66" s="83">
        <f t="shared" si="56"/>
        <v>19.362259240308614</v>
      </c>
      <c r="Q66" s="83">
        <f t="shared" si="56"/>
        <v>13.769289486331289</v>
      </c>
      <c r="R66" s="83">
        <f t="shared" si="56"/>
        <v>55.530865498420994</v>
      </c>
    </row>
    <row r="67" spans="1:18">
      <c r="A67" s="90" t="s">
        <v>358</v>
      </c>
      <c r="B67" s="97">
        <v>2.0000000000000001E-4</v>
      </c>
      <c r="C67" s="83">
        <f>IFERROR(C5/$B67,0)</f>
        <v>0</v>
      </c>
      <c r="D67" s="83">
        <f>IFERROR(D5/$B67,0)</f>
        <v>0</v>
      </c>
      <c r="E67" s="83">
        <f>IFERROR(E5/$B67,0)</f>
        <v>0</v>
      </c>
      <c r="F67" s="83">
        <f>IFERROR(F5/$B67,0)</f>
        <v>611058498.00530541</v>
      </c>
      <c r="G67" s="92">
        <f t="shared" si="52"/>
        <v>611058498.00530541</v>
      </c>
      <c r="H67" s="92">
        <f t="shared" si="53"/>
        <v>611058498.00530541</v>
      </c>
      <c r="I67" s="83">
        <f t="shared" ref="I67:R67" si="57">IFERROR(I5/$B67,0)</f>
        <v>1067994663.694263</v>
      </c>
      <c r="J67" s="83">
        <f t="shared" si="57"/>
        <v>1883209525.3307123</v>
      </c>
      <c r="K67" s="83">
        <f t="shared" si="57"/>
        <v>1342879366.1640944</v>
      </c>
      <c r="L67" s="83">
        <f t="shared" si="57"/>
        <v>1112805628.6045117</v>
      </c>
      <c r="M67" s="83">
        <f t="shared" si="57"/>
        <v>406853160.97225207</v>
      </c>
      <c r="N67" s="83">
        <f t="shared" si="57"/>
        <v>1419246241.9759319</v>
      </c>
      <c r="O67" s="83">
        <f t="shared" si="57"/>
        <v>2502576213.6617022</v>
      </c>
      <c r="P67" s="83">
        <f t="shared" si="57"/>
        <v>1784537468.8136189</v>
      </c>
      <c r="Q67" s="83">
        <f t="shared" si="57"/>
        <v>1478795035.3455513</v>
      </c>
      <c r="R67" s="83">
        <f t="shared" si="57"/>
        <v>540662645.02534819</v>
      </c>
    </row>
    <row r="68" spans="1:18">
      <c r="A68" s="90" t="s">
        <v>359</v>
      </c>
      <c r="B68" s="97">
        <v>0.99999979999999999</v>
      </c>
      <c r="C68" s="83">
        <f>IFERROR(C9/$B68,0)</f>
        <v>276.61584560232859</v>
      </c>
      <c r="D68" s="83">
        <f>IFERROR(D9/$B68,0)</f>
        <v>48.651631382171772</v>
      </c>
      <c r="E68" s="83">
        <f>IFERROR(E9/$B68,0)</f>
        <v>238.78313866064758</v>
      </c>
      <c r="F68" s="83">
        <f>IFERROR(F9/$B68,0)</f>
        <v>11.182336384650068</v>
      </c>
      <c r="G68" s="92">
        <f t="shared" si="52"/>
        <v>10.284915584385834</v>
      </c>
      <c r="H68" s="92">
        <f t="shared" si="53"/>
        <v>8.8031139130872802</v>
      </c>
      <c r="I68" s="83">
        <f t="shared" ref="I68:R68" si="58">IFERROR(I9/$B68,0)</f>
        <v>1.6474260967802927</v>
      </c>
      <c r="J68" s="83">
        <f t="shared" si="58"/>
        <v>9.2384330427243491</v>
      </c>
      <c r="K68" s="83">
        <f t="shared" si="58"/>
        <v>3.1967911163712817</v>
      </c>
      <c r="L68" s="83">
        <f t="shared" si="58"/>
        <v>1.9744886306999094</v>
      </c>
      <c r="M68" s="83">
        <f t="shared" si="58"/>
        <v>9.0654385170673848</v>
      </c>
      <c r="N68" s="83">
        <f t="shared" si="58"/>
        <v>1.6520358670510995</v>
      </c>
      <c r="O68" s="83">
        <f t="shared" si="58"/>
        <v>9.3414415711507317</v>
      </c>
      <c r="P68" s="83">
        <f t="shared" si="58"/>
        <v>3.1983816894389721</v>
      </c>
      <c r="Q68" s="83">
        <f t="shared" si="58"/>
        <v>1.9902845397455087</v>
      </c>
      <c r="R68" s="83">
        <f t="shared" si="58"/>
        <v>9.89409620686693</v>
      </c>
    </row>
    <row r="69" spans="1:18">
      <c r="A69" s="90" t="s">
        <v>360</v>
      </c>
      <c r="B69" s="97">
        <v>1.9999999999999999E-7</v>
      </c>
      <c r="C69" s="83">
        <f>IFERROR(C24/$B69,0)</f>
        <v>0</v>
      </c>
      <c r="D69" s="83">
        <f>IFERROR(D24/$B69,0)</f>
        <v>0</v>
      </c>
      <c r="E69" s="83">
        <f>IFERROR(E24/$B69,0)</f>
        <v>0</v>
      </c>
      <c r="F69" s="83">
        <f>IFERROR(F24/$B69,0)</f>
        <v>107158295205.64619</v>
      </c>
      <c r="G69" s="92">
        <f t="shared" si="52"/>
        <v>107158295205.64618</v>
      </c>
      <c r="H69" s="92">
        <f t="shared" si="53"/>
        <v>107158295205.64618</v>
      </c>
      <c r="I69" s="83">
        <f t="shared" ref="I69:R69" si="59">IFERROR(I24/$B69,0)</f>
        <v>16880503170.753059</v>
      </c>
      <c r="J69" s="83">
        <f t="shared" si="59"/>
        <v>83850865423.348557</v>
      </c>
      <c r="K69" s="83">
        <f t="shared" si="59"/>
        <v>29379807045.28014</v>
      </c>
      <c r="L69" s="83">
        <f t="shared" si="59"/>
        <v>18866444720.253422</v>
      </c>
      <c r="M69" s="83">
        <f t="shared" si="59"/>
        <v>84946214387.756592</v>
      </c>
      <c r="N69" s="83">
        <f t="shared" si="59"/>
        <v>18277506769.550987</v>
      </c>
      <c r="O69" s="83">
        <f t="shared" si="59"/>
        <v>88799550569.439819</v>
      </c>
      <c r="P69" s="83">
        <f t="shared" si="59"/>
        <v>31612930854.097183</v>
      </c>
      <c r="Q69" s="83">
        <f t="shared" si="59"/>
        <v>19538129663.173435</v>
      </c>
      <c r="R69" s="83">
        <f t="shared" si="59"/>
        <v>94813323947.568665</v>
      </c>
    </row>
    <row r="70" spans="1:18">
      <c r="A70" s="90" t="s">
        <v>361</v>
      </c>
      <c r="B70" s="97">
        <v>0.99979000004200003</v>
      </c>
      <c r="C70" s="83">
        <f>IFERROR(C20/$B70,0)</f>
        <v>0</v>
      </c>
      <c r="D70" s="83">
        <f>IFERROR(D20/$B70,0)</f>
        <v>0</v>
      </c>
      <c r="E70" s="83">
        <f>IFERROR(E20/$B70,0)</f>
        <v>0</v>
      </c>
      <c r="F70" s="83">
        <f>IFERROR(F20/$B70,0)</f>
        <v>198742.24594220924</v>
      </c>
      <c r="G70" s="92">
        <f t="shared" si="52"/>
        <v>198742.24594220924</v>
      </c>
      <c r="H70" s="92">
        <f t="shared" si="53"/>
        <v>198742.24594220924</v>
      </c>
      <c r="I70" s="83">
        <f t="shared" ref="I70:R70" si="60">IFERROR(I20/$B70,0)</f>
        <v>30481.641099311692</v>
      </c>
      <c r="J70" s="83">
        <f t="shared" si="60"/>
        <v>156675.6352504621</v>
      </c>
      <c r="K70" s="83">
        <f t="shared" si="60"/>
        <v>54781.690647014737</v>
      </c>
      <c r="L70" s="83">
        <f t="shared" si="60"/>
        <v>34662.751161606662</v>
      </c>
      <c r="M70" s="83">
        <f t="shared" si="60"/>
        <v>159059.31102825925</v>
      </c>
      <c r="N70" s="83">
        <f t="shared" si="60"/>
        <v>31756.144192348092</v>
      </c>
      <c r="O70" s="83">
        <f t="shared" si="60"/>
        <v>162643.34004388272</v>
      </c>
      <c r="P70" s="83">
        <f t="shared" si="60"/>
        <v>57197.503004888022</v>
      </c>
      <c r="Q70" s="83">
        <f t="shared" si="60"/>
        <v>35674.087901380619</v>
      </c>
      <c r="R70" s="83">
        <f t="shared" si="60"/>
        <v>175846.51669218772</v>
      </c>
    </row>
    <row r="71" spans="1:18">
      <c r="A71" s="90" t="s">
        <v>362</v>
      </c>
      <c r="B71" s="97">
        <v>2.0999995799999999E-4</v>
      </c>
      <c r="C71" s="83">
        <f>IFERROR(C29/$B71,0)</f>
        <v>0</v>
      </c>
      <c r="D71" s="83">
        <f>IFERROR(D29/$B71,0)</f>
        <v>0</v>
      </c>
      <c r="E71" s="83">
        <f>IFERROR(E29/$B71,0)</f>
        <v>0</v>
      </c>
      <c r="F71" s="83">
        <f>IFERROR(F29/$B71,0)</f>
        <v>28406.650733229671</v>
      </c>
      <c r="G71" s="92">
        <f t="shared" si="52"/>
        <v>28406.650733229671</v>
      </c>
      <c r="H71" s="92">
        <f t="shared" si="53"/>
        <v>28406.650733229671</v>
      </c>
      <c r="I71" s="83">
        <f t="shared" ref="I71:R71" si="61">IFERROR(I29/$B71,0)</f>
        <v>0</v>
      </c>
      <c r="J71" s="83">
        <f t="shared" si="61"/>
        <v>0</v>
      </c>
      <c r="K71" s="83">
        <f t="shared" si="61"/>
        <v>0</v>
      </c>
      <c r="L71" s="83">
        <f t="shared" si="61"/>
        <v>0</v>
      </c>
      <c r="M71" s="83">
        <f t="shared" si="61"/>
        <v>0</v>
      </c>
      <c r="N71" s="83">
        <f t="shared" si="61"/>
        <v>4301.644331441953</v>
      </c>
      <c r="O71" s="83">
        <f t="shared" si="61"/>
        <v>23500.72360221234</v>
      </c>
      <c r="P71" s="83">
        <f t="shared" si="61"/>
        <v>8161.1907623855905</v>
      </c>
      <c r="Q71" s="83">
        <f t="shared" si="61"/>
        <v>5127.7556014056745</v>
      </c>
      <c r="R71" s="83">
        <f t="shared" si="61"/>
        <v>25134.115591018028</v>
      </c>
    </row>
    <row r="72" spans="1:18">
      <c r="A72" s="90" t="s">
        <v>363</v>
      </c>
      <c r="B72" s="97">
        <v>1</v>
      </c>
      <c r="C72" s="83">
        <f>IFERROR(C16/$B72,0)</f>
        <v>4.0407600736857605E-2</v>
      </c>
      <c r="D72" s="83">
        <f>IFERROR(D16/$B72,0)</f>
        <v>7.9810378398885967E-2</v>
      </c>
      <c r="E72" s="83">
        <f>IFERROR(E16/$B72,0)</f>
        <v>0.39171086581000958</v>
      </c>
      <c r="F72" s="83">
        <f>IFERROR(F16/$B72,0)</f>
        <v>6335.860002359158</v>
      </c>
      <c r="G72" s="92">
        <f t="shared" si="52"/>
        <v>3.6628855256014073E-2</v>
      </c>
      <c r="H72" s="92">
        <f t="shared" si="53"/>
        <v>2.6825706719811975E-2</v>
      </c>
      <c r="I72" s="83">
        <f t="shared" ref="I72:R72" si="62">IFERROR(I16/$B72,0)</f>
        <v>5669.0373242277019</v>
      </c>
      <c r="J72" s="83">
        <f t="shared" si="62"/>
        <v>8917.5868021559363</v>
      </c>
      <c r="K72" s="83">
        <f t="shared" si="62"/>
        <v>5772.1107301227512</v>
      </c>
      <c r="L72" s="83">
        <f t="shared" si="62"/>
        <v>5669.0373242277019</v>
      </c>
      <c r="M72" s="83">
        <f t="shared" si="62"/>
        <v>4675.520504056889</v>
      </c>
      <c r="N72" s="83">
        <f t="shared" si="62"/>
        <v>7181.9215490178321</v>
      </c>
      <c r="O72" s="83">
        <f t="shared" si="62"/>
        <v>10974.703700754899</v>
      </c>
      <c r="P72" s="83">
        <f t="shared" si="62"/>
        <v>7290.1963934643654</v>
      </c>
      <c r="Q72" s="83">
        <f t="shared" si="62"/>
        <v>7197.009619498961</v>
      </c>
      <c r="R72" s="83">
        <f t="shared" si="62"/>
        <v>5605.9490843642088</v>
      </c>
    </row>
    <row r="73" spans="1:18">
      <c r="A73" s="90" t="s">
        <v>364</v>
      </c>
      <c r="B73" s="97">
        <v>1</v>
      </c>
      <c r="C73" s="83">
        <f>IFERROR(C7/$B73,0)</f>
        <v>22.897640417552644</v>
      </c>
      <c r="D73" s="83">
        <f>IFERROR(D7/$B73,0)</f>
        <v>3.2962779571594689</v>
      </c>
      <c r="E73" s="83">
        <f>IFERROR(E7/$B73,0)</f>
        <v>16.178195348180534</v>
      </c>
      <c r="F73" s="83">
        <f>IFERROR(F7/$B73,0)</f>
        <v>430.45564699057383</v>
      </c>
      <c r="G73" s="92">
        <f t="shared" si="52"/>
        <v>9.2758068416625292</v>
      </c>
      <c r="H73" s="92">
        <f t="shared" si="53"/>
        <v>2.8623096016045997</v>
      </c>
      <c r="I73" s="83">
        <f t="shared" ref="I73:R73" si="63">IFERROR(I7/$B73,0)</f>
        <v>2423.7293190486025</v>
      </c>
      <c r="J73" s="83">
        <f t="shared" si="63"/>
        <v>4227.0993481026217</v>
      </c>
      <c r="K73" s="83">
        <f t="shared" si="63"/>
        <v>2922.4390554783554</v>
      </c>
      <c r="L73" s="83">
        <f t="shared" si="63"/>
        <v>2474.3996184015341</v>
      </c>
      <c r="M73" s="83">
        <f t="shared" si="63"/>
        <v>323.30095019215707</v>
      </c>
      <c r="N73" s="83">
        <f t="shared" si="63"/>
        <v>2996.5078623589484</v>
      </c>
      <c r="O73" s="83">
        <f t="shared" si="63"/>
        <v>4988.403492880233</v>
      </c>
      <c r="P73" s="83">
        <f t="shared" si="63"/>
        <v>3368.8916629673236</v>
      </c>
      <c r="Q73" s="83">
        <f t="shared" si="63"/>
        <v>3033.9252173497584</v>
      </c>
      <c r="R73" s="83">
        <f t="shared" si="63"/>
        <v>380.86580814722686</v>
      </c>
    </row>
    <row r="74" spans="1:18">
      <c r="A74" s="90" t="s">
        <v>365</v>
      </c>
      <c r="B74" s="99">
        <v>1.9000000000000001E-8</v>
      </c>
      <c r="C74" s="83">
        <f>IFERROR(C12/$B74,0)</f>
        <v>0</v>
      </c>
      <c r="D74" s="83">
        <f>IFERROR(D12/$B74,0)</f>
        <v>0</v>
      </c>
      <c r="E74" s="83">
        <f>IFERROR(E12/$B74,0)</f>
        <v>0</v>
      </c>
      <c r="F74" s="83">
        <f>IFERROR(F12/$B74,0)</f>
        <v>5385123983.0988245</v>
      </c>
      <c r="G74" s="92">
        <f t="shared" si="52"/>
        <v>5385123983.0988245</v>
      </c>
      <c r="H74" s="92">
        <f t="shared" si="53"/>
        <v>5385123983.0988245</v>
      </c>
      <c r="I74" s="83">
        <f t="shared" ref="I74:R74" si="64">IFERROR(I12/$B74,0)</f>
        <v>0</v>
      </c>
      <c r="J74" s="83">
        <f t="shared" si="64"/>
        <v>0</v>
      </c>
      <c r="K74" s="83">
        <f t="shared" si="64"/>
        <v>0</v>
      </c>
      <c r="L74" s="83">
        <f t="shared" si="64"/>
        <v>0</v>
      </c>
      <c r="M74" s="83">
        <f t="shared" si="64"/>
        <v>0</v>
      </c>
      <c r="N74" s="83">
        <f t="shared" si="64"/>
        <v>1366777753.0704663</v>
      </c>
      <c r="O74" s="83">
        <f t="shared" si="64"/>
        <v>5853283564.9150934</v>
      </c>
      <c r="P74" s="83">
        <f t="shared" si="64"/>
        <v>2084786486.1672587</v>
      </c>
      <c r="Q74" s="83">
        <f t="shared" si="64"/>
        <v>1476297218.1881039</v>
      </c>
      <c r="R74" s="83">
        <f t="shared" si="64"/>
        <v>4764740832.4994287</v>
      </c>
    </row>
    <row r="75" spans="1:18">
      <c r="A75" s="90" t="s">
        <v>366</v>
      </c>
      <c r="B75" s="97">
        <v>1</v>
      </c>
      <c r="C75" s="83">
        <f>IFERROR(C18/$B75,0)</f>
        <v>2.3551858715197008E-2</v>
      </c>
      <c r="D75" s="83">
        <f>IFERROR(D18/$B75,0)</f>
        <v>0.10283260293702613</v>
      </c>
      <c r="E75" s="83">
        <f>IFERROR(E18/$B75,0)</f>
        <v>0.50470438479366619</v>
      </c>
      <c r="F75" s="83">
        <f>IFERROR(F18/$B75,0)</f>
        <v>1691932.5798891264</v>
      </c>
      <c r="G75" s="92">
        <f t="shared" si="52"/>
        <v>2.2501818675266006E-2</v>
      </c>
      <c r="H75" s="92">
        <f t="shared" si="53"/>
        <v>1.9162948329222804E-2</v>
      </c>
      <c r="I75" s="83">
        <f t="shared" ref="I75:R75" si="65">IFERROR(I18/$B75,0)</f>
        <v>259342.27379741703</v>
      </c>
      <c r="J75" s="83">
        <f t="shared" si="65"/>
        <v>1336542.0936317395</v>
      </c>
      <c r="K75" s="83">
        <f t="shared" si="65"/>
        <v>466198.61123107112</v>
      </c>
      <c r="L75" s="83">
        <f t="shared" si="65"/>
        <v>296671.84351068165</v>
      </c>
      <c r="M75" s="83">
        <f t="shared" si="65"/>
        <v>1357412.0396113223</v>
      </c>
      <c r="N75" s="83">
        <f t="shared" si="65"/>
        <v>269281.49016356375</v>
      </c>
      <c r="O75" s="83">
        <f t="shared" si="65"/>
        <v>1387444.2803365134</v>
      </c>
      <c r="P75" s="83">
        <f t="shared" si="65"/>
        <v>487184.11491409229</v>
      </c>
      <c r="Q75" s="83">
        <f t="shared" si="65"/>
        <v>305256.70740072301</v>
      </c>
      <c r="R75" s="83">
        <f t="shared" si="65"/>
        <v>1497016.64706981</v>
      </c>
    </row>
    <row r="76" spans="1:18">
      <c r="A76" s="90" t="s">
        <v>367</v>
      </c>
      <c r="B76" s="97">
        <v>1.339E-6</v>
      </c>
      <c r="C76" s="83">
        <f>IFERROR(C27/$B76,0)</f>
        <v>0</v>
      </c>
      <c r="D76" s="83">
        <f>IFERROR(D27/$B76,0)</f>
        <v>0</v>
      </c>
      <c r="E76" s="83">
        <f>IFERROR(E27/$B76,0)</f>
        <v>0</v>
      </c>
      <c r="F76" s="83">
        <f>IFERROR(F27/$B76,0)</f>
        <v>178102100.41584897</v>
      </c>
      <c r="G76" s="92">
        <f t="shared" si="52"/>
        <v>178102100.41584897</v>
      </c>
      <c r="H76" s="92">
        <f t="shared" si="53"/>
        <v>178102100.41584897</v>
      </c>
      <c r="I76" s="83">
        <f t="shared" ref="I76:R76" si="66">IFERROR(I27/$B76,0)</f>
        <v>763978167.96422076</v>
      </c>
      <c r="J76" s="83">
        <f t="shared" si="66"/>
        <v>1287096223.860904</v>
      </c>
      <c r="K76" s="83">
        <f t="shared" si="66"/>
        <v>923252768.3525213</v>
      </c>
      <c r="L76" s="83">
        <f t="shared" si="66"/>
        <v>783449875.39359379</v>
      </c>
      <c r="M76" s="83">
        <f t="shared" si="66"/>
        <v>136441972.2104671</v>
      </c>
      <c r="N76" s="83">
        <f t="shared" si="66"/>
        <v>858976896.41361642</v>
      </c>
      <c r="O76" s="83">
        <f t="shared" si="66"/>
        <v>1533026441.2874641</v>
      </c>
      <c r="P76" s="83">
        <f t="shared" si="66"/>
        <v>1112389646.5862792</v>
      </c>
      <c r="Q76" s="83">
        <f t="shared" si="66"/>
        <v>936388440.84999001</v>
      </c>
      <c r="R76" s="83">
        <f t="shared" si="66"/>
        <v>157584180.58129522</v>
      </c>
    </row>
  </sheetData>
  <sheetProtection algorithmName="SHA-512" hashValue="n6GXXmnYAQFykEHD7bDWtMU+cSm/pes694M/n4NozxlAz2F5jDSAT/Kyfaq1DGuSSp93hTbM2i4OwmPWUCPRFQ==" saltValue="Yy7E6N5fopppiSf8gaCfTA==" spinCount="100000" sheet="1" objects="1" scenarios="1"/>
  <autoFilter ref="A1:R76" xr:uid="{00000000-0009-0000-0000-000005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 style="61" bestFit="1" customWidth="1"/>
    <col min="2" max="2" width="11.73046875" style="21" bestFit="1" customWidth="1"/>
    <col min="3" max="3" width="13" style="21" bestFit="1" customWidth="1"/>
    <col min="4" max="4" width="15.73046875" style="21" bestFit="1" customWidth="1"/>
    <col min="5" max="5" width="15.59765625" style="21" bestFit="1" customWidth="1"/>
    <col min="6" max="6" width="13.1328125" style="21" bestFit="1" customWidth="1"/>
    <col min="7" max="7" width="16.3984375" style="21" bestFit="1" customWidth="1"/>
    <col min="8" max="8" width="16.265625" style="21" bestFit="1" customWidth="1"/>
    <col min="9" max="9" width="12.265625" style="21" bestFit="1" customWidth="1"/>
    <col min="10" max="11" width="14" style="21" bestFit="1" customWidth="1"/>
    <col min="12" max="12" width="15" style="21" bestFit="1" customWidth="1"/>
    <col min="13" max="13" width="12.59765625" style="21" bestFit="1" customWidth="1"/>
    <col min="14" max="14" width="12.265625" style="21" bestFit="1" customWidth="1"/>
    <col min="15" max="16" width="14" style="21" bestFit="1" customWidth="1"/>
    <col min="17" max="17" width="15" style="21" bestFit="1" customWidth="1"/>
    <col min="18" max="18" width="12.59765625" style="21" bestFit="1" customWidth="1"/>
    <col min="19" max="255" width="9.06640625" style="21"/>
    <col min="256" max="256" width="15.3984375" style="21" bestFit="1" customWidth="1"/>
    <col min="257" max="257" width="11.1328125" style="21" bestFit="1" customWidth="1"/>
    <col min="258" max="258" width="14.59765625" style="21" bestFit="1" customWidth="1"/>
    <col min="259" max="259" width="17.3984375" style="21" bestFit="1" customWidth="1"/>
    <col min="260" max="260" width="17.59765625" style="21" bestFit="1" customWidth="1"/>
    <col min="261" max="261" width="14.73046875" style="21" bestFit="1" customWidth="1"/>
    <col min="262" max="262" width="14.3984375" style="21" bestFit="1" customWidth="1"/>
    <col min="263" max="263" width="12.1328125" style="21" bestFit="1" customWidth="1"/>
    <col min="264" max="264" width="12.3984375" style="21" bestFit="1" customWidth="1"/>
    <col min="265" max="266" width="13.86328125" style="21" bestFit="1" customWidth="1"/>
    <col min="267" max="267" width="14.86328125" style="21" bestFit="1" customWidth="1"/>
    <col min="268" max="268" width="12.1328125" style="21" bestFit="1" customWidth="1"/>
    <col min="269" max="269" width="12.3984375" style="21" bestFit="1" customWidth="1"/>
    <col min="270" max="271" width="13.86328125" style="21" bestFit="1" customWidth="1"/>
    <col min="272" max="272" width="14.86328125" style="21" bestFit="1" customWidth="1"/>
    <col min="273" max="511" width="9.06640625" style="21"/>
    <col min="512" max="512" width="15.3984375" style="21" bestFit="1" customWidth="1"/>
    <col min="513" max="513" width="11.1328125" style="21" bestFit="1" customWidth="1"/>
    <col min="514" max="514" width="14.59765625" style="21" bestFit="1" customWidth="1"/>
    <col min="515" max="515" width="17.3984375" style="21" bestFit="1" customWidth="1"/>
    <col min="516" max="516" width="17.59765625" style="21" bestFit="1" customWidth="1"/>
    <col min="517" max="517" width="14.73046875" style="21" bestFit="1" customWidth="1"/>
    <col min="518" max="518" width="14.3984375" style="21" bestFit="1" customWidth="1"/>
    <col min="519" max="519" width="12.1328125" style="21" bestFit="1" customWidth="1"/>
    <col min="520" max="520" width="12.3984375" style="21" bestFit="1" customWidth="1"/>
    <col min="521" max="522" width="13.86328125" style="21" bestFit="1" customWidth="1"/>
    <col min="523" max="523" width="14.86328125" style="21" bestFit="1" customWidth="1"/>
    <col min="524" max="524" width="12.1328125" style="21" bestFit="1" customWidth="1"/>
    <col min="525" max="525" width="12.3984375" style="21" bestFit="1" customWidth="1"/>
    <col min="526" max="527" width="13.86328125" style="21" bestFit="1" customWidth="1"/>
    <col min="528" max="528" width="14.86328125" style="21" bestFit="1" customWidth="1"/>
    <col min="529" max="767" width="9.06640625" style="21"/>
    <col min="768" max="768" width="15.3984375" style="21" bestFit="1" customWidth="1"/>
    <col min="769" max="769" width="11.1328125" style="21" bestFit="1" customWidth="1"/>
    <col min="770" max="770" width="14.59765625" style="21" bestFit="1" customWidth="1"/>
    <col min="771" max="771" width="17.3984375" style="21" bestFit="1" customWidth="1"/>
    <col min="772" max="772" width="17.59765625" style="21" bestFit="1" customWidth="1"/>
    <col min="773" max="773" width="14.73046875" style="21" bestFit="1" customWidth="1"/>
    <col min="774" max="774" width="14.3984375" style="21" bestFit="1" customWidth="1"/>
    <col min="775" max="775" width="12.1328125" style="21" bestFit="1" customWidth="1"/>
    <col min="776" max="776" width="12.3984375" style="21" bestFit="1" customWidth="1"/>
    <col min="777" max="778" width="13.86328125" style="21" bestFit="1" customWidth="1"/>
    <col min="779" max="779" width="14.86328125" style="21" bestFit="1" customWidth="1"/>
    <col min="780" max="780" width="12.1328125" style="21" bestFit="1" customWidth="1"/>
    <col min="781" max="781" width="12.3984375" style="21" bestFit="1" customWidth="1"/>
    <col min="782" max="783" width="13.86328125" style="21" bestFit="1" customWidth="1"/>
    <col min="784" max="784" width="14.86328125" style="21" bestFit="1" customWidth="1"/>
    <col min="785" max="1023" width="9.06640625" style="21"/>
    <col min="1024" max="1024" width="15.3984375" style="21" bestFit="1" customWidth="1"/>
    <col min="1025" max="1025" width="11.1328125" style="21" bestFit="1" customWidth="1"/>
    <col min="1026" max="1026" width="14.59765625" style="21" bestFit="1" customWidth="1"/>
    <col min="1027" max="1027" width="17.3984375" style="21" bestFit="1" customWidth="1"/>
    <col min="1028" max="1028" width="17.59765625" style="21" bestFit="1" customWidth="1"/>
    <col min="1029" max="1029" width="14.73046875" style="21" bestFit="1" customWidth="1"/>
    <col min="1030" max="1030" width="14.3984375" style="21" bestFit="1" customWidth="1"/>
    <col min="1031" max="1031" width="12.1328125" style="21" bestFit="1" customWidth="1"/>
    <col min="1032" max="1032" width="12.3984375" style="21" bestFit="1" customWidth="1"/>
    <col min="1033" max="1034" width="13.86328125" style="21" bestFit="1" customWidth="1"/>
    <col min="1035" max="1035" width="14.86328125" style="21" bestFit="1" customWidth="1"/>
    <col min="1036" max="1036" width="12.1328125" style="21" bestFit="1" customWidth="1"/>
    <col min="1037" max="1037" width="12.3984375" style="21" bestFit="1" customWidth="1"/>
    <col min="1038" max="1039" width="13.86328125" style="21" bestFit="1" customWidth="1"/>
    <col min="1040" max="1040" width="14.86328125" style="21" bestFit="1" customWidth="1"/>
    <col min="1041" max="1279" width="9.06640625" style="21"/>
    <col min="1280" max="1280" width="15.3984375" style="21" bestFit="1" customWidth="1"/>
    <col min="1281" max="1281" width="11.1328125" style="21" bestFit="1" customWidth="1"/>
    <col min="1282" max="1282" width="14.59765625" style="21" bestFit="1" customWidth="1"/>
    <col min="1283" max="1283" width="17.3984375" style="21" bestFit="1" customWidth="1"/>
    <col min="1284" max="1284" width="17.59765625" style="21" bestFit="1" customWidth="1"/>
    <col min="1285" max="1285" width="14.73046875" style="21" bestFit="1" customWidth="1"/>
    <col min="1286" max="1286" width="14.3984375" style="21" bestFit="1" customWidth="1"/>
    <col min="1287" max="1287" width="12.1328125" style="21" bestFit="1" customWidth="1"/>
    <col min="1288" max="1288" width="12.3984375" style="21" bestFit="1" customWidth="1"/>
    <col min="1289" max="1290" width="13.86328125" style="21" bestFit="1" customWidth="1"/>
    <col min="1291" max="1291" width="14.86328125" style="21" bestFit="1" customWidth="1"/>
    <col min="1292" max="1292" width="12.1328125" style="21" bestFit="1" customWidth="1"/>
    <col min="1293" max="1293" width="12.3984375" style="21" bestFit="1" customWidth="1"/>
    <col min="1294" max="1295" width="13.86328125" style="21" bestFit="1" customWidth="1"/>
    <col min="1296" max="1296" width="14.86328125" style="21" bestFit="1" customWidth="1"/>
    <col min="1297" max="1535" width="9.06640625" style="21"/>
    <col min="1536" max="1536" width="15.3984375" style="21" bestFit="1" customWidth="1"/>
    <col min="1537" max="1537" width="11.1328125" style="21" bestFit="1" customWidth="1"/>
    <col min="1538" max="1538" width="14.59765625" style="21" bestFit="1" customWidth="1"/>
    <col min="1539" max="1539" width="17.3984375" style="21" bestFit="1" customWidth="1"/>
    <col min="1540" max="1540" width="17.59765625" style="21" bestFit="1" customWidth="1"/>
    <col min="1541" max="1541" width="14.73046875" style="21" bestFit="1" customWidth="1"/>
    <col min="1542" max="1542" width="14.3984375" style="21" bestFit="1" customWidth="1"/>
    <col min="1543" max="1543" width="12.1328125" style="21" bestFit="1" customWidth="1"/>
    <col min="1544" max="1544" width="12.3984375" style="21" bestFit="1" customWidth="1"/>
    <col min="1545" max="1546" width="13.86328125" style="21" bestFit="1" customWidth="1"/>
    <col min="1547" max="1547" width="14.86328125" style="21" bestFit="1" customWidth="1"/>
    <col min="1548" max="1548" width="12.1328125" style="21" bestFit="1" customWidth="1"/>
    <col min="1549" max="1549" width="12.3984375" style="21" bestFit="1" customWidth="1"/>
    <col min="1550" max="1551" width="13.86328125" style="21" bestFit="1" customWidth="1"/>
    <col min="1552" max="1552" width="14.86328125" style="21" bestFit="1" customWidth="1"/>
    <col min="1553" max="1791" width="9.06640625" style="21"/>
    <col min="1792" max="1792" width="15.3984375" style="21" bestFit="1" customWidth="1"/>
    <col min="1793" max="1793" width="11.1328125" style="21" bestFit="1" customWidth="1"/>
    <col min="1794" max="1794" width="14.59765625" style="21" bestFit="1" customWidth="1"/>
    <col min="1795" max="1795" width="17.3984375" style="21" bestFit="1" customWidth="1"/>
    <col min="1796" max="1796" width="17.59765625" style="21" bestFit="1" customWidth="1"/>
    <col min="1797" max="1797" width="14.73046875" style="21" bestFit="1" customWidth="1"/>
    <col min="1798" max="1798" width="14.3984375" style="21" bestFit="1" customWidth="1"/>
    <col min="1799" max="1799" width="12.1328125" style="21" bestFit="1" customWidth="1"/>
    <col min="1800" max="1800" width="12.3984375" style="21" bestFit="1" customWidth="1"/>
    <col min="1801" max="1802" width="13.86328125" style="21" bestFit="1" customWidth="1"/>
    <col min="1803" max="1803" width="14.86328125" style="21" bestFit="1" customWidth="1"/>
    <col min="1804" max="1804" width="12.1328125" style="21" bestFit="1" customWidth="1"/>
    <col min="1805" max="1805" width="12.3984375" style="21" bestFit="1" customWidth="1"/>
    <col min="1806" max="1807" width="13.86328125" style="21" bestFit="1" customWidth="1"/>
    <col min="1808" max="1808" width="14.86328125" style="21" bestFit="1" customWidth="1"/>
    <col min="1809" max="2047" width="9.06640625" style="21"/>
    <col min="2048" max="2048" width="15.3984375" style="21" bestFit="1" customWidth="1"/>
    <col min="2049" max="2049" width="11.1328125" style="21" bestFit="1" customWidth="1"/>
    <col min="2050" max="2050" width="14.59765625" style="21" bestFit="1" customWidth="1"/>
    <col min="2051" max="2051" width="17.3984375" style="21" bestFit="1" customWidth="1"/>
    <col min="2052" max="2052" width="17.59765625" style="21" bestFit="1" customWidth="1"/>
    <col min="2053" max="2053" width="14.73046875" style="21" bestFit="1" customWidth="1"/>
    <col min="2054" max="2054" width="14.3984375" style="21" bestFit="1" customWidth="1"/>
    <col min="2055" max="2055" width="12.1328125" style="21" bestFit="1" customWidth="1"/>
    <col min="2056" max="2056" width="12.3984375" style="21" bestFit="1" customWidth="1"/>
    <col min="2057" max="2058" width="13.86328125" style="21" bestFit="1" customWidth="1"/>
    <col min="2059" max="2059" width="14.86328125" style="21" bestFit="1" customWidth="1"/>
    <col min="2060" max="2060" width="12.1328125" style="21" bestFit="1" customWidth="1"/>
    <col min="2061" max="2061" width="12.3984375" style="21" bestFit="1" customWidth="1"/>
    <col min="2062" max="2063" width="13.86328125" style="21" bestFit="1" customWidth="1"/>
    <col min="2064" max="2064" width="14.86328125" style="21" bestFit="1" customWidth="1"/>
    <col min="2065" max="2303" width="9.06640625" style="21"/>
    <col min="2304" max="2304" width="15.3984375" style="21" bestFit="1" customWidth="1"/>
    <col min="2305" max="2305" width="11.1328125" style="21" bestFit="1" customWidth="1"/>
    <col min="2306" max="2306" width="14.59765625" style="21" bestFit="1" customWidth="1"/>
    <col min="2307" max="2307" width="17.3984375" style="21" bestFit="1" customWidth="1"/>
    <col min="2308" max="2308" width="17.59765625" style="21" bestFit="1" customWidth="1"/>
    <col min="2309" max="2309" width="14.73046875" style="21" bestFit="1" customWidth="1"/>
    <col min="2310" max="2310" width="14.3984375" style="21" bestFit="1" customWidth="1"/>
    <col min="2311" max="2311" width="12.1328125" style="21" bestFit="1" customWidth="1"/>
    <col min="2312" max="2312" width="12.3984375" style="21" bestFit="1" customWidth="1"/>
    <col min="2313" max="2314" width="13.86328125" style="21" bestFit="1" customWidth="1"/>
    <col min="2315" max="2315" width="14.86328125" style="21" bestFit="1" customWidth="1"/>
    <col min="2316" max="2316" width="12.1328125" style="21" bestFit="1" customWidth="1"/>
    <col min="2317" max="2317" width="12.3984375" style="21" bestFit="1" customWidth="1"/>
    <col min="2318" max="2319" width="13.86328125" style="21" bestFit="1" customWidth="1"/>
    <col min="2320" max="2320" width="14.86328125" style="21" bestFit="1" customWidth="1"/>
    <col min="2321" max="2559" width="9.06640625" style="21"/>
    <col min="2560" max="2560" width="15.3984375" style="21" bestFit="1" customWidth="1"/>
    <col min="2561" max="2561" width="11.1328125" style="21" bestFit="1" customWidth="1"/>
    <col min="2562" max="2562" width="14.59765625" style="21" bestFit="1" customWidth="1"/>
    <col min="2563" max="2563" width="17.3984375" style="21" bestFit="1" customWidth="1"/>
    <col min="2564" max="2564" width="17.59765625" style="21" bestFit="1" customWidth="1"/>
    <col min="2565" max="2565" width="14.73046875" style="21" bestFit="1" customWidth="1"/>
    <col min="2566" max="2566" width="14.3984375" style="21" bestFit="1" customWidth="1"/>
    <col min="2567" max="2567" width="12.1328125" style="21" bestFit="1" customWidth="1"/>
    <col min="2568" max="2568" width="12.3984375" style="21" bestFit="1" customWidth="1"/>
    <col min="2569" max="2570" width="13.86328125" style="21" bestFit="1" customWidth="1"/>
    <col min="2571" max="2571" width="14.86328125" style="21" bestFit="1" customWidth="1"/>
    <col min="2572" max="2572" width="12.1328125" style="21" bestFit="1" customWidth="1"/>
    <col min="2573" max="2573" width="12.3984375" style="21" bestFit="1" customWidth="1"/>
    <col min="2574" max="2575" width="13.86328125" style="21" bestFit="1" customWidth="1"/>
    <col min="2576" max="2576" width="14.86328125" style="21" bestFit="1" customWidth="1"/>
    <col min="2577" max="2815" width="9.06640625" style="21"/>
    <col min="2816" max="2816" width="15.3984375" style="21" bestFit="1" customWidth="1"/>
    <col min="2817" max="2817" width="11.1328125" style="21" bestFit="1" customWidth="1"/>
    <col min="2818" max="2818" width="14.59765625" style="21" bestFit="1" customWidth="1"/>
    <col min="2819" max="2819" width="17.3984375" style="21" bestFit="1" customWidth="1"/>
    <col min="2820" max="2820" width="17.59765625" style="21" bestFit="1" customWidth="1"/>
    <col min="2821" max="2821" width="14.73046875" style="21" bestFit="1" customWidth="1"/>
    <col min="2822" max="2822" width="14.3984375" style="21" bestFit="1" customWidth="1"/>
    <col min="2823" max="2823" width="12.1328125" style="21" bestFit="1" customWidth="1"/>
    <col min="2824" max="2824" width="12.3984375" style="21" bestFit="1" customWidth="1"/>
    <col min="2825" max="2826" width="13.86328125" style="21" bestFit="1" customWidth="1"/>
    <col min="2827" max="2827" width="14.86328125" style="21" bestFit="1" customWidth="1"/>
    <col min="2828" max="2828" width="12.1328125" style="21" bestFit="1" customWidth="1"/>
    <col min="2829" max="2829" width="12.3984375" style="21" bestFit="1" customWidth="1"/>
    <col min="2830" max="2831" width="13.86328125" style="21" bestFit="1" customWidth="1"/>
    <col min="2832" max="2832" width="14.86328125" style="21" bestFit="1" customWidth="1"/>
    <col min="2833" max="3071" width="9.06640625" style="21"/>
    <col min="3072" max="3072" width="15.3984375" style="21" bestFit="1" customWidth="1"/>
    <col min="3073" max="3073" width="11.1328125" style="21" bestFit="1" customWidth="1"/>
    <col min="3074" max="3074" width="14.59765625" style="21" bestFit="1" customWidth="1"/>
    <col min="3075" max="3075" width="17.3984375" style="21" bestFit="1" customWidth="1"/>
    <col min="3076" max="3076" width="17.59765625" style="21" bestFit="1" customWidth="1"/>
    <col min="3077" max="3077" width="14.73046875" style="21" bestFit="1" customWidth="1"/>
    <col min="3078" max="3078" width="14.3984375" style="21" bestFit="1" customWidth="1"/>
    <col min="3079" max="3079" width="12.1328125" style="21" bestFit="1" customWidth="1"/>
    <col min="3080" max="3080" width="12.3984375" style="21" bestFit="1" customWidth="1"/>
    <col min="3081" max="3082" width="13.86328125" style="21" bestFit="1" customWidth="1"/>
    <col min="3083" max="3083" width="14.86328125" style="21" bestFit="1" customWidth="1"/>
    <col min="3084" max="3084" width="12.1328125" style="21" bestFit="1" customWidth="1"/>
    <col min="3085" max="3085" width="12.3984375" style="21" bestFit="1" customWidth="1"/>
    <col min="3086" max="3087" width="13.86328125" style="21" bestFit="1" customWidth="1"/>
    <col min="3088" max="3088" width="14.86328125" style="21" bestFit="1" customWidth="1"/>
    <col min="3089" max="3327" width="9.06640625" style="21"/>
    <col min="3328" max="3328" width="15.3984375" style="21" bestFit="1" customWidth="1"/>
    <col min="3329" max="3329" width="11.1328125" style="21" bestFit="1" customWidth="1"/>
    <col min="3330" max="3330" width="14.59765625" style="21" bestFit="1" customWidth="1"/>
    <col min="3331" max="3331" width="17.3984375" style="21" bestFit="1" customWidth="1"/>
    <col min="3332" max="3332" width="17.59765625" style="21" bestFit="1" customWidth="1"/>
    <col min="3333" max="3333" width="14.73046875" style="21" bestFit="1" customWidth="1"/>
    <col min="3334" max="3334" width="14.3984375" style="21" bestFit="1" customWidth="1"/>
    <col min="3335" max="3335" width="12.1328125" style="21" bestFit="1" customWidth="1"/>
    <col min="3336" max="3336" width="12.3984375" style="21" bestFit="1" customWidth="1"/>
    <col min="3337" max="3338" width="13.86328125" style="21" bestFit="1" customWidth="1"/>
    <col min="3339" max="3339" width="14.86328125" style="21" bestFit="1" customWidth="1"/>
    <col min="3340" max="3340" width="12.1328125" style="21" bestFit="1" customWidth="1"/>
    <col min="3341" max="3341" width="12.3984375" style="21" bestFit="1" customWidth="1"/>
    <col min="3342" max="3343" width="13.86328125" style="21" bestFit="1" customWidth="1"/>
    <col min="3344" max="3344" width="14.86328125" style="21" bestFit="1" customWidth="1"/>
    <col min="3345" max="3583" width="9.06640625" style="21"/>
    <col min="3584" max="3584" width="15.3984375" style="21" bestFit="1" customWidth="1"/>
    <col min="3585" max="3585" width="11.1328125" style="21" bestFit="1" customWidth="1"/>
    <col min="3586" max="3586" width="14.59765625" style="21" bestFit="1" customWidth="1"/>
    <col min="3587" max="3587" width="17.3984375" style="21" bestFit="1" customWidth="1"/>
    <col min="3588" max="3588" width="17.59765625" style="21" bestFit="1" customWidth="1"/>
    <col min="3589" max="3589" width="14.73046875" style="21" bestFit="1" customWidth="1"/>
    <col min="3590" max="3590" width="14.3984375" style="21" bestFit="1" customWidth="1"/>
    <col min="3591" max="3591" width="12.1328125" style="21" bestFit="1" customWidth="1"/>
    <col min="3592" max="3592" width="12.3984375" style="21" bestFit="1" customWidth="1"/>
    <col min="3593" max="3594" width="13.86328125" style="21" bestFit="1" customWidth="1"/>
    <col min="3595" max="3595" width="14.86328125" style="21" bestFit="1" customWidth="1"/>
    <col min="3596" max="3596" width="12.1328125" style="21" bestFit="1" customWidth="1"/>
    <col min="3597" max="3597" width="12.3984375" style="21" bestFit="1" customWidth="1"/>
    <col min="3598" max="3599" width="13.86328125" style="21" bestFit="1" customWidth="1"/>
    <col min="3600" max="3600" width="14.86328125" style="21" bestFit="1" customWidth="1"/>
    <col min="3601" max="3839" width="9.06640625" style="21"/>
    <col min="3840" max="3840" width="15.3984375" style="21" bestFit="1" customWidth="1"/>
    <col min="3841" max="3841" width="11.1328125" style="21" bestFit="1" customWidth="1"/>
    <col min="3842" max="3842" width="14.59765625" style="21" bestFit="1" customWidth="1"/>
    <col min="3843" max="3843" width="17.3984375" style="21" bestFit="1" customWidth="1"/>
    <col min="3844" max="3844" width="17.59765625" style="21" bestFit="1" customWidth="1"/>
    <col min="3845" max="3845" width="14.73046875" style="21" bestFit="1" customWidth="1"/>
    <col min="3846" max="3846" width="14.3984375" style="21" bestFit="1" customWidth="1"/>
    <col min="3847" max="3847" width="12.1328125" style="21" bestFit="1" customWidth="1"/>
    <col min="3848" max="3848" width="12.3984375" style="21" bestFit="1" customWidth="1"/>
    <col min="3849" max="3850" width="13.86328125" style="21" bestFit="1" customWidth="1"/>
    <col min="3851" max="3851" width="14.86328125" style="21" bestFit="1" customWidth="1"/>
    <col min="3852" max="3852" width="12.1328125" style="21" bestFit="1" customWidth="1"/>
    <col min="3853" max="3853" width="12.3984375" style="21" bestFit="1" customWidth="1"/>
    <col min="3854" max="3855" width="13.86328125" style="21" bestFit="1" customWidth="1"/>
    <col min="3856" max="3856" width="14.86328125" style="21" bestFit="1" customWidth="1"/>
    <col min="3857" max="4095" width="9.06640625" style="21"/>
    <col min="4096" max="4096" width="15.3984375" style="21" bestFit="1" customWidth="1"/>
    <col min="4097" max="4097" width="11.1328125" style="21" bestFit="1" customWidth="1"/>
    <col min="4098" max="4098" width="14.59765625" style="21" bestFit="1" customWidth="1"/>
    <col min="4099" max="4099" width="17.3984375" style="21" bestFit="1" customWidth="1"/>
    <col min="4100" max="4100" width="17.59765625" style="21" bestFit="1" customWidth="1"/>
    <col min="4101" max="4101" width="14.73046875" style="21" bestFit="1" customWidth="1"/>
    <col min="4102" max="4102" width="14.3984375" style="21" bestFit="1" customWidth="1"/>
    <col min="4103" max="4103" width="12.1328125" style="21" bestFit="1" customWidth="1"/>
    <col min="4104" max="4104" width="12.3984375" style="21" bestFit="1" customWidth="1"/>
    <col min="4105" max="4106" width="13.86328125" style="21" bestFit="1" customWidth="1"/>
    <col min="4107" max="4107" width="14.86328125" style="21" bestFit="1" customWidth="1"/>
    <col min="4108" max="4108" width="12.1328125" style="21" bestFit="1" customWidth="1"/>
    <col min="4109" max="4109" width="12.3984375" style="21" bestFit="1" customWidth="1"/>
    <col min="4110" max="4111" width="13.86328125" style="21" bestFit="1" customWidth="1"/>
    <col min="4112" max="4112" width="14.86328125" style="21" bestFit="1" customWidth="1"/>
    <col min="4113" max="4351" width="9.06640625" style="21"/>
    <col min="4352" max="4352" width="15.3984375" style="21" bestFit="1" customWidth="1"/>
    <col min="4353" max="4353" width="11.1328125" style="21" bestFit="1" customWidth="1"/>
    <col min="4354" max="4354" width="14.59765625" style="21" bestFit="1" customWidth="1"/>
    <col min="4355" max="4355" width="17.3984375" style="21" bestFit="1" customWidth="1"/>
    <col min="4356" max="4356" width="17.59765625" style="21" bestFit="1" customWidth="1"/>
    <col min="4357" max="4357" width="14.73046875" style="21" bestFit="1" customWidth="1"/>
    <col min="4358" max="4358" width="14.3984375" style="21" bestFit="1" customWidth="1"/>
    <col min="4359" max="4359" width="12.1328125" style="21" bestFit="1" customWidth="1"/>
    <col min="4360" max="4360" width="12.3984375" style="21" bestFit="1" customWidth="1"/>
    <col min="4361" max="4362" width="13.86328125" style="21" bestFit="1" customWidth="1"/>
    <col min="4363" max="4363" width="14.86328125" style="21" bestFit="1" customWidth="1"/>
    <col min="4364" max="4364" width="12.1328125" style="21" bestFit="1" customWidth="1"/>
    <col min="4365" max="4365" width="12.3984375" style="21" bestFit="1" customWidth="1"/>
    <col min="4366" max="4367" width="13.86328125" style="21" bestFit="1" customWidth="1"/>
    <col min="4368" max="4368" width="14.86328125" style="21" bestFit="1" customWidth="1"/>
    <col min="4369" max="4607" width="9.06640625" style="21"/>
    <col min="4608" max="4608" width="15.3984375" style="21" bestFit="1" customWidth="1"/>
    <col min="4609" max="4609" width="11.1328125" style="21" bestFit="1" customWidth="1"/>
    <col min="4610" max="4610" width="14.59765625" style="21" bestFit="1" customWidth="1"/>
    <col min="4611" max="4611" width="17.3984375" style="21" bestFit="1" customWidth="1"/>
    <col min="4612" max="4612" width="17.59765625" style="21" bestFit="1" customWidth="1"/>
    <col min="4613" max="4613" width="14.73046875" style="21" bestFit="1" customWidth="1"/>
    <col min="4614" max="4614" width="14.3984375" style="21" bestFit="1" customWidth="1"/>
    <col min="4615" max="4615" width="12.1328125" style="21" bestFit="1" customWidth="1"/>
    <col min="4616" max="4616" width="12.3984375" style="21" bestFit="1" customWidth="1"/>
    <col min="4617" max="4618" width="13.86328125" style="21" bestFit="1" customWidth="1"/>
    <col min="4619" max="4619" width="14.86328125" style="21" bestFit="1" customWidth="1"/>
    <col min="4620" max="4620" width="12.1328125" style="21" bestFit="1" customWidth="1"/>
    <col min="4621" max="4621" width="12.3984375" style="21" bestFit="1" customWidth="1"/>
    <col min="4622" max="4623" width="13.86328125" style="21" bestFit="1" customWidth="1"/>
    <col min="4624" max="4624" width="14.86328125" style="21" bestFit="1" customWidth="1"/>
    <col min="4625" max="4863" width="9.06640625" style="21"/>
    <col min="4864" max="4864" width="15.3984375" style="21" bestFit="1" customWidth="1"/>
    <col min="4865" max="4865" width="11.1328125" style="21" bestFit="1" customWidth="1"/>
    <col min="4866" max="4866" width="14.59765625" style="21" bestFit="1" customWidth="1"/>
    <col min="4867" max="4867" width="17.3984375" style="21" bestFit="1" customWidth="1"/>
    <col min="4868" max="4868" width="17.59765625" style="21" bestFit="1" customWidth="1"/>
    <col min="4869" max="4869" width="14.73046875" style="21" bestFit="1" customWidth="1"/>
    <col min="4870" max="4870" width="14.3984375" style="21" bestFit="1" customWidth="1"/>
    <col min="4871" max="4871" width="12.1328125" style="21" bestFit="1" customWidth="1"/>
    <col min="4872" max="4872" width="12.3984375" style="21" bestFit="1" customWidth="1"/>
    <col min="4873" max="4874" width="13.86328125" style="21" bestFit="1" customWidth="1"/>
    <col min="4875" max="4875" width="14.86328125" style="21" bestFit="1" customWidth="1"/>
    <col min="4876" max="4876" width="12.1328125" style="21" bestFit="1" customWidth="1"/>
    <col min="4877" max="4877" width="12.3984375" style="21" bestFit="1" customWidth="1"/>
    <col min="4878" max="4879" width="13.86328125" style="21" bestFit="1" customWidth="1"/>
    <col min="4880" max="4880" width="14.86328125" style="21" bestFit="1" customWidth="1"/>
    <col min="4881" max="5119" width="9.06640625" style="21"/>
    <col min="5120" max="5120" width="15.3984375" style="21" bestFit="1" customWidth="1"/>
    <col min="5121" max="5121" width="11.1328125" style="21" bestFit="1" customWidth="1"/>
    <col min="5122" max="5122" width="14.59765625" style="21" bestFit="1" customWidth="1"/>
    <col min="5123" max="5123" width="17.3984375" style="21" bestFit="1" customWidth="1"/>
    <col min="5124" max="5124" width="17.59765625" style="21" bestFit="1" customWidth="1"/>
    <col min="5125" max="5125" width="14.73046875" style="21" bestFit="1" customWidth="1"/>
    <col min="5126" max="5126" width="14.3984375" style="21" bestFit="1" customWidth="1"/>
    <col min="5127" max="5127" width="12.1328125" style="21" bestFit="1" customWidth="1"/>
    <col min="5128" max="5128" width="12.3984375" style="21" bestFit="1" customWidth="1"/>
    <col min="5129" max="5130" width="13.86328125" style="21" bestFit="1" customWidth="1"/>
    <col min="5131" max="5131" width="14.86328125" style="21" bestFit="1" customWidth="1"/>
    <col min="5132" max="5132" width="12.1328125" style="21" bestFit="1" customWidth="1"/>
    <col min="5133" max="5133" width="12.3984375" style="21" bestFit="1" customWidth="1"/>
    <col min="5134" max="5135" width="13.86328125" style="21" bestFit="1" customWidth="1"/>
    <col min="5136" max="5136" width="14.86328125" style="21" bestFit="1" customWidth="1"/>
    <col min="5137" max="5375" width="9.06640625" style="21"/>
    <col min="5376" max="5376" width="15.3984375" style="21" bestFit="1" customWidth="1"/>
    <col min="5377" max="5377" width="11.1328125" style="21" bestFit="1" customWidth="1"/>
    <col min="5378" max="5378" width="14.59765625" style="21" bestFit="1" customWidth="1"/>
    <col min="5379" max="5379" width="17.3984375" style="21" bestFit="1" customWidth="1"/>
    <col min="5380" max="5380" width="17.59765625" style="21" bestFit="1" customWidth="1"/>
    <col min="5381" max="5381" width="14.73046875" style="21" bestFit="1" customWidth="1"/>
    <col min="5382" max="5382" width="14.3984375" style="21" bestFit="1" customWidth="1"/>
    <col min="5383" max="5383" width="12.1328125" style="21" bestFit="1" customWidth="1"/>
    <col min="5384" max="5384" width="12.3984375" style="21" bestFit="1" customWidth="1"/>
    <col min="5385" max="5386" width="13.86328125" style="21" bestFit="1" customWidth="1"/>
    <col min="5387" max="5387" width="14.86328125" style="21" bestFit="1" customWidth="1"/>
    <col min="5388" max="5388" width="12.1328125" style="21" bestFit="1" customWidth="1"/>
    <col min="5389" max="5389" width="12.3984375" style="21" bestFit="1" customWidth="1"/>
    <col min="5390" max="5391" width="13.86328125" style="21" bestFit="1" customWidth="1"/>
    <col min="5392" max="5392" width="14.86328125" style="21" bestFit="1" customWidth="1"/>
    <col min="5393" max="5631" width="9.06640625" style="21"/>
    <col min="5632" max="5632" width="15.3984375" style="21" bestFit="1" customWidth="1"/>
    <col min="5633" max="5633" width="11.1328125" style="21" bestFit="1" customWidth="1"/>
    <col min="5634" max="5634" width="14.59765625" style="21" bestFit="1" customWidth="1"/>
    <col min="5635" max="5635" width="17.3984375" style="21" bestFit="1" customWidth="1"/>
    <col min="5636" max="5636" width="17.59765625" style="21" bestFit="1" customWidth="1"/>
    <col min="5637" max="5637" width="14.73046875" style="21" bestFit="1" customWidth="1"/>
    <col min="5638" max="5638" width="14.3984375" style="21" bestFit="1" customWidth="1"/>
    <col min="5639" max="5639" width="12.1328125" style="21" bestFit="1" customWidth="1"/>
    <col min="5640" max="5640" width="12.3984375" style="21" bestFit="1" customWidth="1"/>
    <col min="5641" max="5642" width="13.86328125" style="21" bestFit="1" customWidth="1"/>
    <col min="5643" max="5643" width="14.86328125" style="21" bestFit="1" customWidth="1"/>
    <col min="5644" max="5644" width="12.1328125" style="21" bestFit="1" customWidth="1"/>
    <col min="5645" max="5645" width="12.3984375" style="21" bestFit="1" customWidth="1"/>
    <col min="5646" max="5647" width="13.86328125" style="21" bestFit="1" customWidth="1"/>
    <col min="5648" max="5648" width="14.86328125" style="21" bestFit="1" customWidth="1"/>
    <col min="5649" max="5887" width="9.06640625" style="21"/>
    <col min="5888" max="5888" width="15.3984375" style="21" bestFit="1" customWidth="1"/>
    <col min="5889" max="5889" width="11.1328125" style="21" bestFit="1" customWidth="1"/>
    <col min="5890" max="5890" width="14.59765625" style="21" bestFit="1" customWidth="1"/>
    <col min="5891" max="5891" width="17.3984375" style="21" bestFit="1" customWidth="1"/>
    <col min="5892" max="5892" width="17.59765625" style="21" bestFit="1" customWidth="1"/>
    <col min="5893" max="5893" width="14.73046875" style="21" bestFit="1" customWidth="1"/>
    <col min="5894" max="5894" width="14.3984375" style="21" bestFit="1" customWidth="1"/>
    <col min="5895" max="5895" width="12.1328125" style="21" bestFit="1" customWidth="1"/>
    <col min="5896" max="5896" width="12.3984375" style="21" bestFit="1" customWidth="1"/>
    <col min="5897" max="5898" width="13.86328125" style="21" bestFit="1" customWidth="1"/>
    <col min="5899" max="5899" width="14.86328125" style="21" bestFit="1" customWidth="1"/>
    <col min="5900" max="5900" width="12.1328125" style="21" bestFit="1" customWidth="1"/>
    <col min="5901" max="5901" width="12.3984375" style="21" bestFit="1" customWidth="1"/>
    <col min="5902" max="5903" width="13.86328125" style="21" bestFit="1" customWidth="1"/>
    <col min="5904" max="5904" width="14.86328125" style="21" bestFit="1" customWidth="1"/>
    <col min="5905" max="6143" width="9.06640625" style="21"/>
    <col min="6144" max="6144" width="15.3984375" style="21" bestFit="1" customWidth="1"/>
    <col min="6145" max="6145" width="11.1328125" style="21" bestFit="1" customWidth="1"/>
    <col min="6146" max="6146" width="14.59765625" style="21" bestFit="1" customWidth="1"/>
    <col min="6147" max="6147" width="17.3984375" style="21" bestFit="1" customWidth="1"/>
    <col min="6148" max="6148" width="17.59765625" style="21" bestFit="1" customWidth="1"/>
    <col min="6149" max="6149" width="14.73046875" style="21" bestFit="1" customWidth="1"/>
    <col min="6150" max="6150" width="14.3984375" style="21" bestFit="1" customWidth="1"/>
    <col min="6151" max="6151" width="12.1328125" style="21" bestFit="1" customWidth="1"/>
    <col min="6152" max="6152" width="12.3984375" style="21" bestFit="1" customWidth="1"/>
    <col min="6153" max="6154" width="13.86328125" style="21" bestFit="1" customWidth="1"/>
    <col min="6155" max="6155" width="14.86328125" style="21" bestFit="1" customWidth="1"/>
    <col min="6156" max="6156" width="12.1328125" style="21" bestFit="1" customWidth="1"/>
    <col min="6157" max="6157" width="12.3984375" style="21" bestFit="1" customWidth="1"/>
    <col min="6158" max="6159" width="13.86328125" style="21" bestFit="1" customWidth="1"/>
    <col min="6160" max="6160" width="14.86328125" style="21" bestFit="1" customWidth="1"/>
    <col min="6161" max="6399" width="9.06640625" style="21"/>
    <col min="6400" max="6400" width="15.3984375" style="21" bestFit="1" customWidth="1"/>
    <col min="6401" max="6401" width="11.1328125" style="21" bestFit="1" customWidth="1"/>
    <col min="6402" max="6402" width="14.59765625" style="21" bestFit="1" customWidth="1"/>
    <col min="6403" max="6403" width="17.3984375" style="21" bestFit="1" customWidth="1"/>
    <col min="6404" max="6404" width="17.59765625" style="21" bestFit="1" customWidth="1"/>
    <col min="6405" max="6405" width="14.73046875" style="21" bestFit="1" customWidth="1"/>
    <col min="6406" max="6406" width="14.3984375" style="21" bestFit="1" customWidth="1"/>
    <col min="6407" max="6407" width="12.1328125" style="21" bestFit="1" customWidth="1"/>
    <col min="6408" max="6408" width="12.3984375" style="21" bestFit="1" customWidth="1"/>
    <col min="6409" max="6410" width="13.86328125" style="21" bestFit="1" customWidth="1"/>
    <col min="6411" max="6411" width="14.86328125" style="21" bestFit="1" customWidth="1"/>
    <col min="6412" max="6412" width="12.1328125" style="21" bestFit="1" customWidth="1"/>
    <col min="6413" max="6413" width="12.3984375" style="21" bestFit="1" customWidth="1"/>
    <col min="6414" max="6415" width="13.86328125" style="21" bestFit="1" customWidth="1"/>
    <col min="6416" max="6416" width="14.86328125" style="21" bestFit="1" customWidth="1"/>
    <col min="6417" max="6655" width="9.06640625" style="21"/>
    <col min="6656" max="6656" width="15.3984375" style="21" bestFit="1" customWidth="1"/>
    <col min="6657" max="6657" width="11.1328125" style="21" bestFit="1" customWidth="1"/>
    <col min="6658" max="6658" width="14.59765625" style="21" bestFit="1" customWidth="1"/>
    <col min="6659" max="6659" width="17.3984375" style="21" bestFit="1" customWidth="1"/>
    <col min="6660" max="6660" width="17.59765625" style="21" bestFit="1" customWidth="1"/>
    <col min="6661" max="6661" width="14.73046875" style="21" bestFit="1" customWidth="1"/>
    <col min="6662" max="6662" width="14.3984375" style="21" bestFit="1" customWidth="1"/>
    <col min="6663" max="6663" width="12.1328125" style="21" bestFit="1" customWidth="1"/>
    <col min="6664" max="6664" width="12.3984375" style="21" bestFit="1" customWidth="1"/>
    <col min="6665" max="6666" width="13.86328125" style="21" bestFit="1" customWidth="1"/>
    <col min="6667" max="6667" width="14.86328125" style="21" bestFit="1" customWidth="1"/>
    <col min="6668" max="6668" width="12.1328125" style="21" bestFit="1" customWidth="1"/>
    <col min="6669" max="6669" width="12.3984375" style="21" bestFit="1" customWidth="1"/>
    <col min="6670" max="6671" width="13.86328125" style="21" bestFit="1" customWidth="1"/>
    <col min="6672" max="6672" width="14.86328125" style="21" bestFit="1" customWidth="1"/>
    <col min="6673" max="6911" width="9.06640625" style="21"/>
    <col min="6912" max="6912" width="15.3984375" style="21" bestFit="1" customWidth="1"/>
    <col min="6913" max="6913" width="11.1328125" style="21" bestFit="1" customWidth="1"/>
    <col min="6914" max="6914" width="14.59765625" style="21" bestFit="1" customWidth="1"/>
    <col min="6915" max="6915" width="17.3984375" style="21" bestFit="1" customWidth="1"/>
    <col min="6916" max="6916" width="17.59765625" style="21" bestFit="1" customWidth="1"/>
    <col min="6917" max="6917" width="14.73046875" style="21" bestFit="1" customWidth="1"/>
    <col min="6918" max="6918" width="14.3984375" style="21" bestFit="1" customWidth="1"/>
    <col min="6919" max="6919" width="12.1328125" style="21" bestFit="1" customWidth="1"/>
    <col min="6920" max="6920" width="12.3984375" style="21" bestFit="1" customWidth="1"/>
    <col min="6921" max="6922" width="13.86328125" style="21" bestFit="1" customWidth="1"/>
    <col min="6923" max="6923" width="14.86328125" style="21" bestFit="1" customWidth="1"/>
    <col min="6924" max="6924" width="12.1328125" style="21" bestFit="1" customWidth="1"/>
    <col min="6925" max="6925" width="12.3984375" style="21" bestFit="1" customWidth="1"/>
    <col min="6926" max="6927" width="13.86328125" style="21" bestFit="1" customWidth="1"/>
    <col min="6928" max="6928" width="14.86328125" style="21" bestFit="1" customWidth="1"/>
    <col min="6929" max="7167" width="9.06640625" style="21"/>
    <col min="7168" max="7168" width="15.3984375" style="21" bestFit="1" customWidth="1"/>
    <col min="7169" max="7169" width="11.1328125" style="21" bestFit="1" customWidth="1"/>
    <col min="7170" max="7170" width="14.59765625" style="21" bestFit="1" customWidth="1"/>
    <col min="7171" max="7171" width="17.3984375" style="21" bestFit="1" customWidth="1"/>
    <col min="7172" max="7172" width="17.59765625" style="21" bestFit="1" customWidth="1"/>
    <col min="7173" max="7173" width="14.73046875" style="21" bestFit="1" customWidth="1"/>
    <col min="7174" max="7174" width="14.3984375" style="21" bestFit="1" customWidth="1"/>
    <col min="7175" max="7175" width="12.1328125" style="21" bestFit="1" customWidth="1"/>
    <col min="7176" max="7176" width="12.3984375" style="21" bestFit="1" customWidth="1"/>
    <col min="7177" max="7178" width="13.86328125" style="21" bestFit="1" customWidth="1"/>
    <col min="7179" max="7179" width="14.86328125" style="21" bestFit="1" customWidth="1"/>
    <col min="7180" max="7180" width="12.1328125" style="21" bestFit="1" customWidth="1"/>
    <col min="7181" max="7181" width="12.3984375" style="21" bestFit="1" customWidth="1"/>
    <col min="7182" max="7183" width="13.86328125" style="21" bestFit="1" customWidth="1"/>
    <col min="7184" max="7184" width="14.86328125" style="21" bestFit="1" customWidth="1"/>
    <col min="7185" max="7423" width="9.06640625" style="21"/>
    <col min="7424" max="7424" width="15.3984375" style="21" bestFit="1" customWidth="1"/>
    <col min="7425" max="7425" width="11.1328125" style="21" bestFit="1" customWidth="1"/>
    <col min="7426" max="7426" width="14.59765625" style="21" bestFit="1" customWidth="1"/>
    <col min="7427" max="7427" width="17.3984375" style="21" bestFit="1" customWidth="1"/>
    <col min="7428" max="7428" width="17.59765625" style="21" bestFit="1" customWidth="1"/>
    <col min="7429" max="7429" width="14.73046875" style="21" bestFit="1" customWidth="1"/>
    <col min="7430" max="7430" width="14.3984375" style="21" bestFit="1" customWidth="1"/>
    <col min="7431" max="7431" width="12.1328125" style="21" bestFit="1" customWidth="1"/>
    <col min="7432" max="7432" width="12.3984375" style="21" bestFit="1" customWidth="1"/>
    <col min="7433" max="7434" width="13.86328125" style="21" bestFit="1" customWidth="1"/>
    <col min="7435" max="7435" width="14.86328125" style="21" bestFit="1" customWidth="1"/>
    <col min="7436" max="7436" width="12.1328125" style="21" bestFit="1" customWidth="1"/>
    <col min="7437" max="7437" width="12.3984375" style="21" bestFit="1" customWidth="1"/>
    <col min="7438" max="7439" width="13.86328125" style="21" bestFit="1" customWidth="1"/>
    <col min="7440" max="7440" width="14.86328125" style="21" bestFit="1" customWidth="1"/>
    <col min="7441" max="7679" width="9.06640625" style="21"/>
    <col min="7680" max="7680" width="15.3984375" style="21" bestFit="1" customWidth="1"/>
    <col min="7681" max="7681" width="11.1328125" style="21" bestFit="1" customWidth="1"/>
    <col min="7682" max="7682" width="14.59765625" style="21" bestFit="1" customWidth="1"/>
    <col min="7683" max="7683" width="17.3984375" style="21" bestFit="1" customWidth="1"/>
    <col min="7684" max="7684" width="17.59765625" style="21" bestFit="1" customWidth="1"/>
    <col min="7685" max="7685" width="14.73046875" style="21" bestFit="1" customWidth="1"/>
    <col min="7686" max="7686" width="14.3984375" style="21" bestFit="1" customWidth="1"/>
    <col min="7687" max="7687" width="12.1328125" style="21" bestFit="1" customWidth="1"/>
    <col min="7688" max="7688" width="12.3984375" style="21" bestFit="1" customWidth="1"/>
    <col min="7689" max="7690" width="13.86328125" style="21" bestFit="1" customWidth="1"/>
    <col min="7691" max="7691" width="14.86328125" style="21" bestFit="1" customWidth="1"/>
    <col min="7692" max="7692" width="12.1328125" style="21" bestFit="1" customWidth="1"/>
    <col min="7693" max="7693" width="12.3984375" style="21" bestFit="1" customWidth="1"/>
    <col min="7694" max="7695" width="13.86328125" style="21" bestFit="1" customWidth="1"/>
    <col min="7696" max="7696" width="14.86328125" style="21" bestFit="1" customWidth="1"/>
    <col min="7697" max="7935" width="9.06640625" style="21"/>
    <col min="7936" max="7936" width="15.3984375" style="21" bestFit="1" customWidth="1"/>
    <col min="7937" max="7937" width="11.1328125" style="21" bestFit="1" customWidth="1"/>
    <col min="7938" max="7938" width="14.59765625" style="21" bestFit="1" customWidth="1"/>
    <col min="7939" max="7939" width="17.3984375" style="21" bestFit="1" customWidth="1"/>
    <col min="7940" max="7940" width="17.59765625" style="21" bestFit="1" customWidth="1"/>
    <col min="7941" max="7941" width="14.73046875" style="21" bestFit="1" customWidth="1"/>
    <col min="7942" max="7942" width="14.3984375" style="21" bestFit="1" customWidth="1"/>
    <col min="7943" max="7943" width="12.1328125" style="21" bestFit="1" customWidth="1"/>
    <col min="7944" max="7944" width="12.3984375" style="21" bestFit="1" customWidth="1"/>
    <col min="7945" max="7946" width="13.86328125" style="21" bestFit="1" customWidth="1"/>
    <col min="7947" max="7947" width="14.86328125" style="21" bestFit="1" customWidth="1"/>
    <col min="7948" max="7948" width="12.1328125" style="21" bestFit="1" customWidth="1"/>
    <col min="7949" max="7949" width="12.3984375" style="21" bestFit="1" customWidth="1"/>
    <col min="7950" max="7951" width="13.86328125" style="21" bestFit="1" customWidth="1"/>
    <col min="7952" max="7952" width="14.86328125" style="21" bestFit="1" customWidth="1"/>
    <col min="7953" max="8191" width="9.06640625" style="21"/>
    <col min="8192" max="8192" width="15.3984375" style="21" bestFit="1" customWidth="1"/>
    <col min="8193" max="8193" width="11.1328125" style="21" bestFit="1" customWidth="1"/>
    <col min="8194" max="8194" width="14.59765625" style="21" bestFit="1" customWidth="1"/>
    <col min="8195" max="8195" width="17.3984375" style="21" bestFit="1" customWidth="1"/>
    <col min="8196" max="8196" width="17.59765625" style="21" bestFit="1" customWidth="1"/>
    <col min="8197" max="8197" width="14.73046875" style="21" bestFit="1" customWidth="1"/>
    <col min="8198" max="8198" width="14.3984375" style="21" bestFit="1" customWidth="1"/>
    <col min="8199" max="8199" width="12.1328125" style="21" bestFit="1" customWidth="1"/>
    <col min="8200" max="8200" width="12.3984375" style="21" bestFit="1" customWidth="1"/>
    <col min="8201" max="8202" width="13.86328125" style="21" bestFit="1" customWidth="1"/>
    <col min="8203" max="8203" width="14.86328125" style="21" bestFit="1" customWidth="1"/>
    <col min="8204" max="8204" width="12.1328125" style="21" bestFit="1" customWidth="1"/>
    <col min="8205" max="8205" width="12.3984375" style="21" bestFit="1" customWidth="1"/>
    <col min="8206" max="8207" width="13.86328125" style="21" bestFit="1" customWidth="1"/>
    <col min="8208" max="8208" width="14.86328125" style="21" bestFit="1" customWidth="1"/>
    <col min="8209" max="8447" width="9.06640625" style="21"/>
    <col min="8448" max="8448" width="15.3984375" style="21" bestFit="1" customWidth="1"/>
    <col min="8449" max="8449" width="11.1328125" style="21" bestFit="1" customWidth="1"/>
    <col min="8450" max="8450" width="14.59765625" style="21" bestFit="1" customWidth="1"/>
    <col min="8451" max="8451" width="17.3984375" style="21" bestFit="1" customWidth="1"/>
    <col min="8452" max="8452" width="17.59765625" style="21" bestFit="1" customWidth="1"/>
    <col min="8453" max="8453" width="14.73046875" style="21" bestFit="1" customWidth="1"/>
    <col min="8454" max="8454" width="14.3984375" style="21" bestFit="1" customWidth="1"/>
    <col min="8455" max="8455" width="12.1328125" style="21" bestFit="1" customWidth="1"/>
    <col min="8456" max="8456" width="12.3984375" style="21" bestFit="1" customWidth="1"/>
    <col min="8457" max="8458" width="13.86328125" style="21" bestFit="1" customWidth="1"/>
    <col min="8459" max="8459" width="14.86328125" style="21" bestFit="1" customWidth="1"/>
    <col min="8460" max="8460" width="12.1328125" style="21" bestFit="1" customWidth="1"/>
    <col min="8461" max="8461" width="12.3984375" style="21" bestFit="1" customWidth="1"/>
    <col min="8462" max="8463" width="13.86328125" style="21" bestFit="1" customWidth="1"/>
    <col min="8464" max="8464" width="14.86328125" style="21" bestFit="1" customWidth="1"/>
    <col min="8465" max="8703" width="9.06640625" style="21"/>
    <col min="8704" max="8704" width="15.3984375" style="21" bestFit="1" customWidth="1"/>
    <col min="8705" max="8705" width="11.1328125" style="21" bestFit="1" customWidth="1"/>
    <col min="8706" max="8706" width="14.59765625" style="21" bestFit="1" customWidth="1"/>
    <col min="8707" max="8707" width="17.3984375" style="21" bestFit="1" customWidth="1"/>
    <col min="8708" max="8708" width="17.59765625" style="21" bestFit="1" customWidth="1"/>
    <col min="8709" max="8709" width="14.73046875" style="21" bestFit="1" customWidth="1"/>
    <col min="8710" max="8710" width="14.3984375" style="21" bestFit="1" customWidth="1"/>
    <col min="8711" max="8711" width="12.1328125" style="21" bestFit="1" customWidth="1"/>
    <col min="8712" max="8712" width="12.3984375" style="21" bestFit="1" customWidth="1"/>
    <col min="8713" max="8714" width="13.86328125" style="21" bestFit="1" customWidth="1"/>
    <col min="8715" max="8715" width="14.86328125" style="21" bestFit="1" customWidth="1"/>
    <col min="8716" max="8716" width="12.1328125" style="21" bestFit="1" customWidth="1"/>
    <col min="8717" max="8717" width="12.3984375" style="21" bestFit="1" customWidth="1"/>
    <col min="8718" max="8719" width="13.86328125" style="21" bestFit="1" customWidth="1"/>
    <col min="8720" max="8720" width="14.86328125" style="21" bestFit="1" customWidth="1"/>
    <col min="8721" max="8959" width="9.06640625" style="21"/>
    <col min="8960" max="8960" width="15.3984375" style="21" bestFit="1" customWidth="1"/>
    <col min="8961" max="8961" width="11.1328125" style="21" bestFit="1" customWidth="1"/>
    <col min="8962" max="8962" width="14.59765625" style="21" bestFit="1" customWidth="1"/>
    <col min="8963" max="8963" width="17.3984375" style="21" bestFit="1" customWidth="1"/>
    <col min="8964" max="8964" width="17.59765625" style="21" bestFit="1" customWidth="1"/>
    <col min="8965" max="8965" width="14.73046875" style="21" bestFit="1" customWidth="1"/>
    <col min="8966" max="8966" width="14.3984375" style="21" bestFit="1" customWidth="1"/>
    <col min="8967" max="8967" width="12.1328125" style="21" bestFit="1" customWidth="1"/>
    <col min="8968" max="8968" width="12.3984375" style="21" bestFit="1" customWidth="1"/>
    <col min="8969" max="8970" width="13.86328125" style="21" bestFit="1" customWidth="1"/>
    <col min="8971" max="8971" width="14.86328125" style="21" bestFit="1" customWidth="1"/>
    <col min="8972" max="8972" width="12.1328125" style="21" bestFit="1" customWidth="1"/>
    <col min="8973" max="8973" width="12.3984375" style="21" bestFit="1" customWidth="1"/>
    <col min="8974" max="8975" width="13.86328125" style="21" bestFit="1" customWidth="1"/>
    <col min="8976" max="8976" width="14.86328125" style="21" bestFit="1" customWidth="1"/>
    <col min="8977" max="9215" width="9.06640625" style="21"/>
    <col min="9216" max="9216" width="15.3984375" style="21" bestFit="1" customWidth="1"/>
    <col min="9217" max="9217" width="11.1328125" style="21" bestFit="1" customWidth="1"/>
    <col min="9218" max="9218" width="14.59765625" style="21" bestFit="1" customWidth="1"/>
    <col min="9219" max="9219" width="17.3984375" style="21" bestFit="1" customWidth="1"/>
    <col min="9220" max="9220" width="17.59765625" style="21" bestFit="1" customWidth="1"/>
    <col min="9221" max="9221" width="14.73046875" style="21" bestFit="1" customWidth="1"/>
    <col min="9222" max="9222" width="14.3984375" style="21" bestFit="1" customWidth="1"/>
    <col min="9223" max="9223" width="12.1328125" style="21" bestFit="1" customWidth="1"/>
    <col min="9224" max="9224" width="12.3984375" style="21" bestFit="1" customWidth="1"/>
    <col min="9225" max="9226" width="13.86328125" style="21" bestFit="1" customWidth="1"/>
    <col min="9227" max="9227" width="14.86328125" style="21" bestFit="1" customWidth="1"/>
    <col min="9228" max="9228" width="12.1328125" style="21" bestFit="1" customWidth="1"/>
    <col min="9229" max="9229" width="12.3984375" style="21" bestFit="1" customWidth="1"/>
    <col min="9230" max="9231" width="13.86328125" style="21" bestFit="1" customWidth="1"/>
    <col min="9232" max="9232" width="14.86328125" style="21" bestFit="1" customWidth="1"/>
    <col min="9233" max="9471" width="9.06640625" style="21"/>
    <col min="9472" max="9472" width="15.3984375" style="21" bestFit="1" customWidth="1"/>
    <col min="9473" max="9473" width="11.1328125" style="21" bestFit="1" customWidth="1"/>
    <col min="9474" max="9474" width="14.59765625" style="21" bestFit="1" customWidth="1"/>
    <col min="9475" max="9475" width="17.3984375" style="21" bestFit="1" customWidth="1"/>
    <col min="9476" max="9476" width="17.59765625" style="21" bestFit="1" customWidth="1"/>
    <col min="9477" max="9477" width="14.73046875" style="21" bestFit="1" customWidth="1"/>
    <col min="9478" max="9478" width="14.3984375" style="21" bestFit="1" customWidth="1"/>
    <col min="9479" max="9479" width="12.1328125" style="21" bestFit="1" customWidth="1"/>
    <col min="9480" max="9480" width="12.3984375" style="21" bestFit="1" customWidth="1"/>
    <col min="9481" max="9482" width="13.86328125" style="21" bestFit="1" customWidth="1"/>
    <col min="9483" max="9483" width="14.86328125" style="21" bestFit="1" customWidth="1"/>
    <col min="9484" max="9484" width="12.1328125" style="21" bestFit="1" customWidth="1"/>
    <col min="9485" max="9485" width="12.3984375" style="21" bestFit="1" customWidth="1"/>
    <col min="9486" max="9487" width="13.86328125" style="21" bestFit="1" customWidth="1"/>
    <col min="9488" max="9488" width="14.86328125" style="21" bestFit="1" customWidth="1"/>
    <col min="9489" max="9727" width="9.06640625" style="21"/>
    <col min="9728" max="9728" width="15.3984375" style="21" bestFit="1" customWidth="1"/>
    <col min="9729" max="9729" width="11.1328125" style="21" bestFit="1" customWidth="1"/>
    <col min="9730" max="9730" width="14.59765625" style="21" bestFit="1" customWidth="1"/>
    <col min="9731" max="9731" width="17.3984375" style="21" bestFit="1" customWidth="1"/>
    <col min="9732" max="9732" width="17.59765625" style="21" bestFit="1" customWidth="1"/>
    <col min="9733" max="9733" width="14.73046875" style="21" bestFit="1" customWidth="1"/>
    <col min="9734" max="9734" width="14.3984375" style="21" bestFit="1" customWidth="1"/>
    <col min="9735" max="9735" width="12.1328125" style="21" bestFit="1" customWidth="1"/>
    <col min="9736" max="9736" width="12.3984375" style="21" bestFit="1" customWidth="1"/>
    <col min="9737" max="9738" width="13.86328125" style="21" bestFit="1" customWidth="1"/>
    <col min="9739" max="9739" width="14.86328125" style="21" bestFit="1" customWidth="1"/>
    <col min="9740" max="9740" width="12.1328125" style="21" bestFit="1" customWidth="1"/>
    <col min="9741" max="9741" width="12.3984375" style="21" bestFit="1" customWidth="1"/>
    <col min="9742" max="9743" width="13.86328125" style="21" bestFit="1" customWidth="1"/>
    <col min="9744" max="9744" width="14.86328125" style="21" bestFit="1" customWidth="1"/>
    <col min="9745" max="9983" width="9.06640625" style="21"/>
    <col min="9984" max="9984" width="15.3984375" style="21" bestFit="1" customWidth="1"/>
    <col min="9985" max="9985" width="11.1328125" style="21" bestFit="1" customWidth="1"/>
    <col min="9986" max="9986" width="14.59765625" style="21" bestFit="1" customWidth="1"/>
    <col min="9987" max="9987" width="17.3984375" style="21" bestFit="1" customWidth="1"/>
    <col min="9988" max="9988" width="17.59765625" style="21" bestFit="1" customWidth="1"/>
    <col min="9989" max="9989" width="14.73046875" style="21" bestFit="1" customWidth="1"/>
    <col min="9990" max="9990" width="14.3984375" style="21" bestFit="1" customWidth="1"/>
    <col min="9991" max="9991" width="12.1328125" style="21" bestFit="1" customWidth="1"/>
    <col min="9992" max="9992" width="12.3984375" style="21" bestFit="1" customWidth="1"/>
    <col min="9993" max="9994" width="13.86328125" style="21" bestFit="1" customWidth="1"/>
    <col min="9995" max="9995" width="14.86328125" style="21" bestFit="1" customWidth="1"/>
    <col min="9996" max="9996" width="12.1328125" style="21" bestFit="1" customWidth="1"/>
    <col min="9997" max="9997" width="12.3984375" style="21" bestFit="1" customWidth="1"/>
    <col min="9998" max="9999" width="13.86328125" style="21" bestFit="1" customWidth="1"/>
    <col min="10000" max="10000" width="14.86328125" style="21" bestFit="1" customWidth="1"/>
    <col min="10001" max="10239" width="9.06640625" style="21"/>
    <col min="10240" max="10240" width="15.3984375" style="21" bestFit="1" customWidth="1"/>
    <col min="10241" max="10241" width="11.1328125" style="21" bestFit="1" customWidth="1"/>
    <col min="10242" max="10242" width="14.59765625" style="21" bestFit="1" customWidth="1"/>
    <col min="10243" max="10243" width="17.3984375" style="21" bestFit="1" customWidth="1"/>
    <col min="10244" max="10244" width="17.59765625" style="21" bestFit="1" customWidth="1"/>
    <col min="10245" max="10245" width="14.73046875" style="21" bestFit="1" customWidth="1"/>
    <col min="10246" max="10246" width="14.3984375" style="21" bestFit="1" customWidth="1"/>
    <col min="10247" max="10247" width="12.1328125" style="21" bestFit="1" customWidth="1"/>
    <col min="10248" max="10248" width="12.3984375" style="21" bestFit="1" customWidth="1"/>
    <col min="10249" max="10250" width="13.86328125" style="21" bestFit="1" customWidth="1"/>
    <col min="10251" max="10251" width="14.86328125" style="21" bestFit="1" customWidth="1"/>
    <col min="10252" max="10252" width="12.1328125" style="21" bestFit="1" customWidth="1"/>
    <col min="10253" max="10253" width="12.3984375" style="21" bestFit="1" customWidth="1"/>
    <col min="10254" max="10255" width="13.86328125" style="21" bestFit="1" customWidth="1"/>
    <col min="10256" max="10256" width="14.86328125" style="21" bestFit="1" customWidth="1"/>
    <col min="10257" max="10495" width="9.06640625" style="21"/>
    <col min="10496" max="10496" width="15.3984375" style="21" bestFit="1" customWidth="1"/>
    <col min="10497" max="10497" width="11.1328125" style="21" bestFit="1" customWidth="1"/>
    <col min="10498" max="10498" width="14.59765625" style="21" bestFit="1" customWidth="1"/>
    <col min="10499" max="10499" width="17.3984375" style="21" bestFit="1" customWidth="1"/>
    <col min="10500" max="10500" width="17.59765625" style="21" bestFit="1" customWidth="1"/>
    <col min="10501" max="10501" width="14.73046875" style="21" bestFit="1" customWidth="1"/>
    <col min="10502" max="10502" width="14.3984375" style="21" bestFit="1" customWidth="1"/>
    <col min="10503" max="10503" width="12.1328125" style="21" bestFit="1" customWidth="1"/>
    <col min="10504" max="10504" width="12.3984375" style="21" bestFit="1" customWidth="1"/>
    <col min="10505" max="10506" width="13.86328125" style="21" bestFit="1" customWidth="1"/>
    <col min="10507" max="10507" width="14.86328125" style="21" bestFit="1" customWidth="1"/>
    <col min="10508" max="10508" width="12.1328125" style="21" bestFit="1" customWidth="1"/>
    <col min="10509" max="10509" width="12.3984375" style="21" bestFit="1" customWidth="1"/>
    <col min="10510" max="10511" width="13.86328125" style="21" bestFit="1" customWidth="1"/>
    <col min="10512" max="10512" width="14.86328125" style="21" bestFit="1" customWidth="1"/>
    <col min="10513" max="10751" width="9.06640625" style="21"/>
    <col min="10752" max="10752" width="15.3984375" style="21" bestFit="1" customWidth="1"/>
    <col min="10753" max="10753" width="11.1328125" style="21" bestFit="1" customWidth="1"/>
    <col min="10754" max="10754" width="14.59765625" style="21" bestFit="1" customWidth="1"/>
    <col min="10755" max="10755" width="17.3984375" style="21" bestFit="1" customWidth="1"/>
    <col min="10756" max="10756" width="17.59765625" style="21" bestFit="1" customWidth="1"/>
    <col min="10757" max="10757" width="14.73046875" style="21" bestFit="1" customWidth="1"/>
    <col min="10758" max="10758" width="14.3984375" style="21" bestFit="1" customWidth="1"/>
    <col min="10759" max="10759" width="12.1328125" style="21" bestFit="1" customWidth="1"/>
    <col min="10760" max="10760" width="12.3984375" style="21" bestFit="1" customWidth="1"/>
    <col min="10761" max="10762" width="13.86328125" style="21" bestFit="1" customWidth="1"/>
    <col min="10763" max="10763" width="14.86328125" style="21" bestFit="1" customWidth="1"/>
    <col min="10764" max="10764" width="12.1328125" style="21" bestFit="1" customWidth="1"/>
    <col min="10765" max="10765" width="12.3984375" style="21" bestFit="1" customWidth="1"/>
    <col min="10766" max="10767" width="13.86328125" style="21" bestFit="1" customWidth="1"/>
    <col min="10768" max="10768" width="14.86328125" style="21" bestFit="1" customWidth="1"/>
    <col min="10769" max="11007" width="9.06640625" style="21"/>
    <col min="11008" max="11008" width="15.3984375" style="21" bestFit="1" customWidth="1"/>
    <col min="11009" max="11009" width="11.1328125" style="21" bestFit="1" customWidth="1"/>
    <col min="11010" max="11010" width="14.59765625" style="21" bestFit="1" customWidth="1"/>
    <col min="11011" max="11011" width="17.3984375" style="21" bestFit="1" customWidth="1"/>
    <col min="11012" max="11012" width="17.59765625" style="21" bestFit="1" customWidth="1"/>
    <col min="11013" max="11013" width="14.73046875" style="21" bestFit="1" customWidth="1"/>
    <col min="11014" max="11014" width="14.3984375" style="21" bestFit="1" customWidth="1"/>
    <col min="11015" max="11015" width="12.1328125" style="21" bestFit="1" customWidth="1"/>
    <col min="11016" max="11016" width="12.3984375" style="21" bestFit="1" customWidth="1"/>
    <col min="11017" max="11018" width="13.86328125" style="21" bestFit="1" customWidth="1"/>
    <col min="11019" max="11019" width="14.86328125" style="21" bestFit="1" customWidth="1"/>
    <col min="11020" max="11020" width="12.1328125" style="21" bestFit="1" customWidth="1"/>
    <col min="11021" max="11021" width="12.3984375" style="21" bestFit="1" customWidth="1"/>
    <col min="11022" max="11023" width="13.86328125" style="21" bestFit="1" customWidth="1"/>
    <col min="11024" max="11024" width="14.86328125" style="21" bestFit="1" customWidth="1"/>
    <col min="11025" max="11263" width="9.06640625" style="21"/>
    <col min="11264" max="11264" width="15.3984375" style="21" bestFit="1" customWidth="1"/>
    <col min="11265" max="11265" width="11.1328125" style="21" bestFit="1" customWidth="1"/>
    <col min="11266" max="11266" width="14.59765625" style="21" bestFit="1" customWidth="1"/>
    <col min="11267" max="11267" width="17.3984375" style="21" bestFit="1" customWidth="1"/>
    <col min="11268" max="11268" width="17.59765625" style="21" bestFit="1" customWidth="1"/>
    <col min="11269" max="11269" width="14.73046875" style="21" bestFit="1" customWidth="1"/>
    <col min="11270" max="11270" width="14.3984375" style="21" bestFit="1" customWidth="1"/>
    <col min="11271" max="11271" width="12.1328125" style="21" bestFit="1" customWidth="1"/>
    <col min="11272" max="11272" width="12.3984375" style="21" bestFit="1" customWidth="1"/>
    <col min="11273" max="11274" width="13.86328125" style="21" bestFit="1" customWidth="1"/>
    <col min="11275" max="11275" width="14.86328125" style="21" bestFit="1" customWidth="1"/>
    <col min="11276" max="11276" width="12.1328125" style="21" bestFit="1" customWidth="1"/>
    <col min="11277" max="11277" width="12.3984375" style="21" bestFit="1" customWidth="1"/>
    <col min="11278" max="11279" width="13.86328125" style="21" bestFit="1" customWidth="1"/>
    <col min="11280" max="11280" width="14.86328125" style="21" bestFit="1" customWidth="1"/>
    <col min="11281" max="11519" width="9.06640625" style="21"/>
    <col min="11520" max="11520" width="15.3984375" style="21" bestFit="1" customWidth="1"/>
    <col min="11521" max="11521" width="11.1328125" style="21" bestFit="1" customWidth="1"/>
    <col min="11522" max="11522" width="14.59765625" style="21" bestFit="1" customWidth="1"/>
    <col min="11523" max="11523" width="17.3984375" style="21" bestFit="1" customWidth="1"/>
    <col min="11524" max="11524" width="17.59765625" style="21" bestFit="1" customWidth="1"/>
    <col min="11525" max="11525" width="14.73046875" style="21" bestFit="1" customWidth="1"/>
    <col min="11526" max="11526" width="14.3984375" style="21" bestFit="1" customWidth="1"/>
    <col min="11527" max="11527" width="12.1328125" style="21" bestFit="1" customWidth="1"/>
    <col min="11528" max="11528" width="12.3984375" style="21" bestFit="1" customWidth="1"/>
    <col min="11529" max="11530" width="13.86328125" style="21" bestFit="1" customWidth="1"/>
    <col min="11531" max="11531" width="14.86328125" style="21" bestFit="1" customWidth="1"/>
    <col min="11532" max="11532" width="12.1328125" style="21" bestFit="1" customWidth="1"/>
    <col min="11533" max="11533" width="12.3984375" style="21" bestFit="1" customWidth="1"/>
    <col min="11534" max="11535" width="13.86328125" style="21" bestFit="1" customWidth="1"/>
    <col min="11536" max="11536" width="14.86328125" style="21" bestFit="1" customWidth="1"/>
    <col min="11537" max="11775" width="9.06640625" style="21"/>
    <col min="11776" max="11776" width="15.3984375" style="21" bestFit="1" customWidth="1"/>
    <col min="11777" max="11777" width="11.1328125" style="21" bestFit="1" customWidth="1"/>
    <col min="11778" max="11778" width="14.59765625" style="21" bestFit="1" customWidth="1"/>
    <col min="11779" max="11779" width="17.3984375" style="21" bestFit="1" customWidth="1"/>
    <col min="11780" max="11780" width="17.59765625" style="21" bestFit="1" customWidth="1"/>
    <col min="11781" max="11781" width="14.73046875" style="21" bestFit="1" customWidth="1"/>
    <col min="11782" max="11782" width="14.3984375" style="21" bestFit="1" customWidth="1"/>
    <col min="11783" max="11783" width="12.1328125" style="21" bestFit="1" customWidth="1"/>
    <col min="11784" max="11784" width="12.3984375" style="21" bestFit="1" customWidth="1"/>
    <col min="11785" max="11786" width="13.86328125" style="21" bestFit="1" customWidth="1"/>
    <col min="11787" max="11787" width="14.86328125" style="21" bestFit="1" customWidth="1"/>
    <col min="11788" max="11788" width="12.1328125" style="21" bestFit="1" customWidth="1"/>
    <col min="11789" max="11789" width="12.3984375" style="21" bestFit="1" customWidth="1"/>
    <col min="11790" max="11791" width="13.86328125" style="21" bestFit="1" customWidth="1"/>
    <col min="11792" max="11792" width="14.86328125" style="21" bestFit="1" customWidth="1"/>
    <col min="11793" max="12031" width="9.06640625" style="21"/>
    <col min="12032" max="12032" width="15.3984375" style="21" bestFit="1" customWidth="1"/>
    <col min="12033" max="12033" width="11.1328125" style="21" bestFit="1" customWidth="1"/>
    <col min="12034" max="12034" width="14.59765625" style="21" bestFit="1" customWidth="1"/>
    <col min="12035" max="12035" width="17.3984375" style="21" bestFit="1" customWidth="1"/>
    <col min="12036" max="12036" width="17.59765625" style="21" bestFit="1" customWidth="1"/>
    <col min="12037" max="12037" width="14.73046875" style="21" bestFit="1" customWidth="1"/>
    <col min="12038" max="12038" width="14.3984375" style="21" bestFit="1" customWidth="1"/>
    <col min="12039" max="12039" width="12.1328125" style="21" bestFit="1" customWidth="1"/>
    <col min="12040" max="12040" width="12.3984375" style="21" bestFit="1" customWidth="1"/>
    <col min="12041" max="12042" width="13.86328125" style="21" bestFit="1" customWidth="1"/>
    <col min="12043" max="12043" width="14.86328125" style="21" bestFit="1" customWidth="1"/>
    <col min="12044" max="12044" width="12.1328125" style="21" bestFit="1" customWidth="1"/>
    <col min="12045" max="12045" width="12.3984375" style="21" bestFit="1" customWidth="1"/>
    <col min="12046" max="12047" width="13.86328125" style="21" bestFit="1" customWidth="1"/>
    <col min="12048" max="12048" width="14.86328125" style="21" bestFit="1" customWidth="1"/>
    <col min="12049" max="12287" width="9.06640625" style="21"/>
    <col min="12288" max="12288" width="15.3984375" style="21" bestFit="1" customWidth="1"/>
    <col min="12289" max="12289" width="11.1328125" style="21" bestFit="1" customWidth="1"/>
    <col min="12290" max="12290" width="14.59765625" style="21" bestFit="1" customWidth="1"/>
    <col min="12291" max="12291" width="17.3984375" style="21" bestFit="1" customWidth="1"/>
    <col min="12292" max="12292" width="17.59765625" style="21" bestFit="1" customWidth="1"/>
    <col min="12293" max="12293" width="14.73046875" style="21" bestFit="1" customWidth="1"/>
    <col min="12294" max="12294" width="14.3984375" style="21" bestFit="1" customWidth="1"/>
    <col min="12295" max="12295" width="12.1328125" style="21" bestFit="1" customWidth="1"/>
    <col min="12296" max="12296" width="12.3984375" style="21" bestFit="1" customWidth="1"/>
    <col min="12297" max="12298" width="13.86328125" style="21" bestFit="1" customWidth="1"/>
    <col min="12299" max="12299" width="14.86328125" style="21" bestFit="1" customWidth="1"/>
    <col min="12300" max="12300" width="12.1328125" style="21" bestFit="1" customWidth="1"/>
    <col min="12301" max="12301" width="12.3984375" style="21" bestFit="1" customWidth="1"/>
    <col min="12302" max="12303" width="13.86328125" style="21" bestFit="1" customWidth="1"/>
    <col min="12304" max="12304" width="14.86328125" style="21" bestFit="1" customWidth="1"/>
    <col min="12305" max="12543" width="9.06640625" style="21"/>
    <col min="12544" max="12544" width="15.3984375" style="21" bestFit="1" customWidth="1"/>
    <col min="12545" max="12545" width="11.1328125" style="21" bestFit="1" customWidth="1"/>
    <col min="12546" max="12546" width="14.59765625" style="21" bestFit="1" customWidth="1"/>
    <col min="12547" max="12547" width="17.3984375" style="21" bestFit="1" customWidth="1"/>
    <col min="12548" max="12548" width="17.59765625" style="21" bestFit="1" customWidth="1"/>
    <col min="12549" max="12549" width="14.73046875" style="21" bestFit="1" customWidth="1"/>
    <col min="12550" max="12550" width="14.3984375" style="21" bestFit="1" customWidth="1"/>
    <col min="12551" max="12551" width="12.1328125" style="21" bestFit="1" customWidth="1"/>
    <col min="12552" max="12552" width="12.3984375" style="21" bestFit="1" customWidth="1"/>
    <col min="12553" max="12554" width="13.86328125" style="21" bestFit="1" customWidth="1"/>
    <col min="12555" max="12555" width="14.86328125" style="21" bestFit="1" customWidth="1"/>
    <col min="12556" max="12556" width="12.1328125" style="21" bestFit="1" customWidth="1"/>
    <col min="12557" max="12557" width="12.3984375" style="21" bestFit="1" customWidth="1"/>
    <col min="12558" max="12559" width="13.86328125" style="21" bestFit="1" customWidth="1"/>
    <col min="12560" max="12560" width="14.86328125" style="21" bestFit="1" customWidth="1"/>
    <col min="12561" max="12799" width="9.06640625" style="21"/>
    <col min="12800" max="12800" width="15.3984375" style="21" bestFit="1" customWidth="1"/>
    <col min="12801" max="12801" width="11.1328125" style="21" bestFit="1" customWidth="1"/>
    <col min="12802" max="12802" width="14.59765625" style="21" bestFit="1" customWidth="1"/>
    <col min="12803" max="12803" width="17.3984375" style="21" bestFit="1" customWidth="1"/>
    <col min="12804" max="12804" width="17.59765625" style="21" bestFit="1" customWidth="1"/>
    <col min="12805" max="12805" width="14.73046875" style="21" bestFit="1" customWidth="1"/>
    <col min="12806" max="12806" width="14.3984375" style="21" bestFit="1" customWidth="1"/>
    <col min="12807" max="12807" width="12.1328125" style="21" bestFit="1" customWidth="1"/>
    <col min="12808" max="12808" width="12.3984375" style="21" bestFit="1" customWidth="1"/>
    <col min="12809" max="12810" width="13.86328125" style="21" bestFit="1" customWidth="1"/>
    <col min="12811" max="12811" width="14.86328125" style="21" bestFit="1" customWidth="1"/>
    <col min="12812" max="12812" width="12.1328125" style="21" bestFit="1" customWidth="1"/>
    <col min="12813" max="12813" width="12.3984375" style="21" bestFit="1" customWidth="1"/>
    <col min="12814" max="12815" width="13.86328125" style="21" bestFit="1" customWidth="1"/>
    <col min="12816" max="12816" width="14.86328125" style="21" bestFit="1" customWidth="1"/>
    <col min="12817" max="13055" width="9.06640625" style="21"/>
    <col min="13056" max="13056" width="15.3984375" style="21" bestFit="1" customWidth="1"/>
    <col min="13057" max="13057" width="11.1328125" style="21" bestFit="1" customWidth="1"/>
    <col min="13058" max="13058" width="14.59765625" style="21" bestFit="1" customWidth="1"/>
    <col min="13059" max="13059" width="17.3984375" style="21" bestFit="1" customWidth="1"/>
    <col min="13060" max="13060" width="17.59765625" style="21" bestFit="1" customWidth="1"/>
    <col min="13061" max="13061" width="14.73046875" style="21" bestFit="1" customWidth="1"/>
    <col min="13062" max="13062" width="14.3984375" style="21" bestFit="1" customWidth="1"/>
    <col min="13063" max="13063" width="12.1328125" style="21" bestFit="1" customWidth="1"/>
    <col min="13064" max="13064" width="12.3984375" style="21" bestFit="1" customWidth="1"/>
    <col min="13065" max="13066" width="13.86328125" style="21" bestFit="1" customWidth="1"/>
    <col min="13067" max="13067" width="14.86328125" style="21" bestFit="1" customWidth="1"/>
    <col min="13068" max="13068" width="12.1328125" style="21" bestFit="1" customWidth="1"/>
    <col min="13069" max="13069" width="12.3984375" style="21" bestFit="1" customWidth="1"/>
    <col min="13070" max="13071" width="13.86328125" style="21" bestFit="1" customWidth="1"/>
    <col min="13072" max="13072" width="14.86328125" style="21" bestFit="1" customWidth="1"/>
    <col min="13073" max="13311" width="9.06640625" style="21"/>
    <col min="13312" max="13312" width="15.3984375" style="21" bestFit="1" customWidth="1"/>
    <col min="13313" max="13313" width="11.1328125" style="21" bestFit="1" customWidth="1"/>
    <col min="13314" max="13314" width="14.59765625" style="21" bestFit="1" customWidth="1"/>
    <col min="13315" max="13315" width="17.3984375" style="21" bestFit="1" customWidth="1"/>
    <col min="13316" max="13316" width="17.59765625" style="21" bestFit="1" customWidth="1"/>
    <col min="13317" max="13317" width="14.73046875" style="21" bestFit="1" customWidth="1"/>
    <col min="13318" max="13318" width="14.3984375" style="21" bestFit="1" customWidth="1"/>
    <col min="13319" max="13319" width="12.1328125" style="21" bestFit="1" customWidth="1"/>
    <col min="13320" max="13320" width="12.3984375" style="21" bestFit="1" customWidth="1"/>
    <col min="13321" max="13322" width="13.86328125" style="21" bestFit="1" customWidth="1"/>
    <col min="13323" max="13323" width="14.86328125" style="21" bestFit="1" customWidth="1"/>
    <col min="13324" max="13324" width="12.1328125" style="21" bestFit="1" customWidth="1"/>
    <col min="13325" max="13325" width="12.3984375" style="21" bestFit="1" customWidth="1"/>
    <col min="13326" max="13327" width="13.86328125" style="21" bestFit="1" customWidth="1"/>
    <col min="13328" max="13328" width="14.86328125" style="21" bestFit="1" customWidth="1"/>
    <col min="13329" max="13567" width="9.06640625" style="21"/>
    <col min="13568" max="13568" width="15.3984375" style="21" bestFit="1" customWidth="1"/>
    <col min="13569" max="13569" width="11.1328125" style="21" bestFit="1" customWidth="1"/>
    <col min="13570" max="13570" width="14.59765625" style="21" bestFit="1" customWidth="1"/>
    <col min="13571" max="13571" width="17.3984375" style="21" bestFit="1" customWidth="1"/>
    <col min="13572" max="13572" width="17.59765625" style="21" bestFit="1" customWidth="1"/>
    <col min="13573" max="13573" width="14.73046875" style="21" bestFit="1" customWidth="1"/>
    <col min="13574" max="13574" width="14.3984375" style="21" bestFit="1" customWidth="1"/>
    <col min="13575" max="13575" width="12.1328125" style="21" bestFit="1" customWidth="1"/>
    <col min="13576" max="13576" width="12.3984375" style="21" bestFit="1" customWidth="1"/>
    <col min="13577" max="13578" width="13.86328125" style="21" bestFit="1" customWidth="1"/>
    <col min="13579" max="13579" width="14.86328125" style="21" bestFit="1" customWidth="1"/>
    <col min="13580" max="13580" width="12.1328125" style="21" bestFit="1" customWidth="1"/>
    <col min="13581" max="13581" width="12.3984375" style="21" bestFit="1" customWidth="1"/>
    <col min="13582" max="13583" width="13.86328125" style="21" bestFit="1" customWidth="1"/>
    <col min="13584" max="13584" width="14.86328125" style="21" bestFit="1" customWidth="1"/>
    <col min="13585" max="13823" width="9.06640625" style="21"/>
    <col min="13824" max="13824" width="15.3984375" style="21" bestFit="1" customWidth="1"/>
    <col min="13825" max="13825" width="11.1328125" style="21" bestFit="1" customWidth="1"/>
    <col min="13826" max="13826" width="14.59765625" style="21" bestFit="1" customWidth="1"/>
    <col min="13827" max="13827" width="17.3984375" style="21" bestFit="1" customWidth="1"/>
    <col min="13828" max="13828" width="17.59765625" style="21" bestFit="1" customWidth="1"/>
    <col min="13829" max="13829" width="14.73046875" style="21" bestFit="1" customWidth="1"/>
    <col min="13830" max="13830" width="14.3984375" style="21" bestFit="1" customWidth="1"/>
    <col min="13831" max="13831" width="12.1328125" style="21" bestFit="1" customWidth="1"/>
    <col min="13832" max="13832" width="12.3984375" style="21" bestFit="1" customWidth="1"/>
    <col min="13833" max="13834" width="13.86328125" style="21" bestFit="1" customWidth="1"/>
    <col min="13835" max="13835" width="14.86328125" style="21" bestFit="1" customWidth="1"/>
    <col min="13836" max="13836" width="12.1328125" style="21" bestFit="1" customWidth="1"/>
    <col min="13837" max="13837" width="12.3984375" style="21" bestFit="1" customWidth="1"/>
    <col min="13838" max="13839" width="13.86328125" style="21" bestFit="1" customWidth="1"/>
    <col min="13840" max="13840" width="14.86328125" style="21" bestFit="1" customWidth="1"/>
    <col min="13841" max="14079" width="9.06640625" style="21"/>
    <col min="14080" max="14080" width="15.3984375" style="21" bestFit="1" customWidth="1"/>
    <col min="14081" max="14081" width="11.1328125" style="21" bestFit="1" customWidth="1"/>
    <col min="14082" max="14082" width="14.59765625" style="21" bestFit="1" customWidth="1"/>
    <col min="14083" max="14083" width="17.3984375" style="21" bestFit="1" customWidth="1"/>
    <col min="14084" max="14084" width="17.59765625" style="21" bestFit="1" customWidth="1"/>
    <col min="14085" max="14085" width="14.73046875" style="21" bestFit="1" customWidth="1"/>
    <col min="14086" max="14086" width="14.3984375" style="21" bestFit="1" customWidth="1"/>
    <col min="14087" max="14087" width="12.1328125" style="21" bestFit="1" customWidth="1"/>
    <col min="14088" max="14088" width="12.3984375" style="21" bestFit="1" customWidth="1"/>
    <col min="14089" max="14090" width="13.86328125" style="21" bestFit="1" customWidth="1"/>
    <col min="14091" max="14091" width="14.86328125" style="21" bestFit="1" customWidth="1"/>
    <col min="14092" max="14092" width="12.1328125" style="21" bestFit="1" customWidth="1"/>
    <col min="14093" max="14093" width="12.3984375" style="21" bestFit="1" customWidth="1"/>
    <col min="14094" max="14095" width="13.86328125" style="21" bestFit="1" customWidth="1"/>
    <col min="14096" max="14096" width="14.86328125" style="21" bestFit="1" customWidth="1"/>
    <col min="14097" max="14335" width="9.06640625" style="21"/>
    <col min="14336" max="14336" width="15.3984375" style="21" bestFit="1" customWidth="1"/>
    <col min="14337" max="14337" width="11.1328125" style="21" bestFit="1" customWidth="1"/>
    <col min="14338" max="14338" width="14.59765625" style="21" bestFit="1" customWidth="1"/>
    <col min="14339" max="14339" width="17.3984375" style="21" bestFit="1" customWidth="1"/>
    <col min="14340" max="14340" width="17.59765625" style="21" bestFit="1" customWidth="1"/>
    <col min="14341" max="14341" width="14.73046875" style="21" bestFit="1" customWidth="1"/>
    <col min="14342" max="14342" width="14.3984375" style="21" bestFit="1" customWidth="1"/>
    <col min="14343" max="14343" width="12.1328125" style="21" bestFit="1" customWidth="1"/>
    <col min="14344" max="14344" width="12.3984375" style="21" bestFit="1" customWidth="1"/>
    <col min="14345" max="14346" width="13.86328125" style="21" bestFit="1" customWidth="1"/>
    <col min="14347" max="14347" width="14.86328125" style="21" bestFit="1" customWidth="1"/>
    <col min="14348" max="14348" width="12.1328125" style="21" bestFit="1" customWidth="1"/>
    <col min="14349" max="14349" width="12.3984375" style="21" bestFit="1" customWidth="1"/>
    <col min="14350" max="14351" width="13.86328125" style="21" bestFit="1" customWidth="1"/>
    <col min="14352" max="14352" width="14.86328125" style="21" bestFit="1" customWidth="1"/>
    <col min="14353" max="14591" width="9.06640625" style="21"/>
    <col min="14592" max="14592" width="15.3984375" style="21" bestFit="1" customWidth="1"/>
    <col min="14593" max="14593" width="11.1328125" style="21" bestFit="1" customWidth="1"/>
    <col min="14594" max="14594" width="14.59765625" style="21" bestFit="1" customWidth="1"/>
    <col min="14595" max="14595" width="17.3984375" style="21" bestFit="1" customWidth="1"/>
    <col min="14596" max="14596" width="17.59765625" style="21" bestFit="1" customWidth="1"/>
    <col min="14597" max="14597" width="14.73046875" style="21" bestFit="1" customWidth="1"/>
    <col min="14598" max="14598" width="14.3984375" style="21" bestFit="1" customWidth="1"/>
    <col min="14599" max="14599" width="12.1328125" style="21" bestFit="1" customWidth="1"/>
    <col min="14600" max="14600" width="12.3984375" style="21" bestFit="1" customWidth="1"/>
    <col min="14601" max="14602" width="13.86328125" style="21" bestFit="1" customWidth="1"/>
    <col min="14603" max="14603" width="14.86328125" style="21" bestFit="1" customWidth="1"/>
    <col min="14604" max="14604" width="12.1328125" style="21" bestFit="1" customWidth="1"/>
    <col min="14605" max="14605" width="12.3984375" style="21" bestFit="1" customWidth="1"/>
    <col min="14606" max="14607" width="13.86328125" style="21" bestFit="1" customWidth="1"/>
    <col min="14608" max="14608" width="14.86328125" style="21" bestFit="1" customWidth="1"/>
    <col min="14609" max="14847" width="9.06640625" style="21"/>
    <col min="14848" max="14848" width="15.3984375" style="21" bestFit="1" customWidth="1"/>
    <col min="14849" max="14849" width="11.1328125" style="21" bestFit="1" customWidth="1"/>
    <col min="14850" max="14850" width="14.59765625" style="21" bestFit="1" customWidth="1"/>
    <col min="14851" max="14851" width="17.3984375" style="21" bestFit="1" customWidth="1"/>
    <col min="14852" max="14852" width="17.59765625" style="21" bestFit="1" customWidth="1"/>
    <col min="14853" max="14853" width="14.73046875" style="21" bestFit="1" customWidth="1"/>
    <col min="14854" max="14854" width="14.3984375" style="21" bestFit="1" customWidth="1"/>
    <col min="14855" max="14855" width="12.1328125" style="21" bestFit="1" customWidth="1"/>
    <col min="14856" max="14856" width="12.3984375" style="21" bestFit="1" customWidth="1"/>
    <col min="14857" max="14858" width="13.86328125" style="21" bestFit="1" customWidth="1"/>
    <col min="14859" max="14859" width="14.86328125" style="21" bestFit="1" customWidth="1"/>
    <col min="14860" max="14860" width="12.1328125" style="21" bestFit="1" customWidth="1"/>
    <col min="14861" max="14861" width="12.3984375" style="21" bestFit="1" customWidth="1"/>
    <col min="14862" max="14863" width="13.86328125" style="21" bestFit="1" customWidth="1"/>
    <col min="14864" max="14864" width="14.86328125" style="21" bestFit="1" customWidth="1"/>
    <col min="14865" max="15103" width="9.06640625" style="21"/>
    <col min="15104" max="15104" width="15.3984375" style="21" bestFit="1" customWidth="1"/>
    <col min="15105" max="15105" width="11.1328125" style="21" bestFit="1" customWidth="1"/>
    <col min="15106" max="15106" width="14.59765625" style="21" bestFit="1" customWidth="1"/>
    <col min="15107" max="15107" width="17.3984375" style="21" bestFit="1" customWidth="1"/>
    <col min="15108" max="15108" width="17.59765625" style="21" bestFit="1" customWidth="1"/>
    <col min="15109" max="15109" width="14.73046875" style="21" bestFit="1" customWidth="1"/>
    <col min="15110" max="15110" width="14.3984375" style="21" bestFit="1" customWidth="1"/>
    <col min="15111" max="15111" width="12.1328125" style="21" bestFit="1" customWidth="1"/>
    <col min="15112" max="15112" width="12.3984375" style="21" bestFit="1" customWidth="1"/>
    <col min="15113" max="15114" width="13.86328125" style="21" bestFit="1" customWidth="1"/>
    <col min="15115" max="15115" width="14.86328125" style="21" bestFit="1" customWidth="1"/>
    <col min="15116" max="15116" width="12.1328125" style="21" bestFit="1" customWidth="1"/>
    <col min="15117" max="15117" width="12.3984375" style="21" bestFit="1" customWidth="1"/>
    <col min="15118" max="15119" width="13.86328125" style="21" bestFit="1" customWidth="1"/>
    <col min="15120" max="15120" width="14.86328125" style="21" bestFit="1" customWidth="1"/>
    <col min="15121" max="15359" width="9.06640625" style="21"/>
    <col min="15360" max="15360" width="15.3984375" style="21" bestFit="1" customWidth="1"/>
    <col min="15361" max="15361" width="11.1328125" style="21" bestFit="1" customWidth="1"/>
    <col min="15362" max="15362" width="14.59765625" style="21" bestFit="1" customWidth="1"/>
    <col min="15363" max="15363" width="17.3984375" style="21" bestFit="1" customWidth="1"/>
    <col min="15364" max="15364" width="17.59765625" style="21" bestFit="1" customWidth="1"/>
    <col min="15365" max="15365" width="14.73046875" style="21" bestFit="1" customWidth="1"/>
    <col min="15366" max="15366" width="14.3984375" style="21" bestFit="1" customWidth="1"/>
    <col min="15367" max="15367" width="12.1328125" style="21" bestFit="1" customWidth="1"/>
    <col min="15368" max="15368" width="12.3984375" style="21" bestFit="1" customWidth="1"/>
    <col min="15369" max="15370" width="13.86328125" style="21" bestFit="1" customWidth="1"/>
    <col min="15371" max="15371" width="14.86328125" style="21" bestFit="1" customWidth="1"/>
    <col min="15372" max="15372" width="12.1328125" style="21" bestFit="1" customWidth="1"/>
    <col min="15373" max="15373" width="12.3984375" style="21" bestFit="1" customWidth="1"/>
    <col min="15374" max="15375" width="13.86328125" style="21" bestFit="1" customWidth="1"/>
    <col min="15376" max="15376" width="14.86328125" style="21" bestFit="1" customWidth="1"/>
    <col min="15377" max="15615" width="9.06640625" style="21"/>
    <col min="15616" max="15616" width="15.3984375" style="21" bestFit="1" customWidth="1"/>
    <col min="15617" max="15617" width="11.1328125" style="21" bestFit="1" customWidth="1"/>
    <col min="15618" max="15618" width="14.59765625" style="21" bestFit="1" customWidth="1"/>
    <col min="15619" max="15619" width="17.3984375" style="21" bestFit="1" customWidth="1"/>
    <col min="15620" max="15620" width="17.59765625" style="21" bestFit="1" customWidth="1"/>
    <col min="15621" max="15621" width="14.73046875" style="21" bestFit="1" customWidth="1"/>
    <col min="15622" max="15622" width="14.3984375" style="21" bestFit="1" customWidth="1"/>
    <col min="15623" max="15623" width="12.1328125" style="21" bestFit="1" customWidth="1"/>
    <col min="15624" max="15624" width="12.3984375" style="21" bestFit="1" customWidth="1"/>
    <col min="15625" max="15626" width="13.86328125" style="21" bestFit="1" customWidth="1"/>
    <col min="15627" max="15627" width="14.86328125" style="21" bestFit="1" customWidth="1"/>
    <col min="15628" max="15628" width="12.1328125" style="21" bestFit="1" customWidth="1"/>
    <col min="15629" max="15629" width="12.3984375" style="21" bestFit="1" customWidth="1"/>
    <col min="15630" max="15631" width="13.86328125" style="21" bestFit="1" customWidth="1"/>
    <col min="15632" max="15632" width="14.86328125" style="21" bestFit="1" customWidth="1"/>
    <col min="15633" max="15871" width="9.06640625" style="21"/>
    <col min="15872" max="15872" width="15.3984375" style="21" bestFit="1" customWidth="1"/>
    <col min="15873" max="15873" width="11.1328125" style="21" bestFit="1" customWidth="1"/>
    <col min="15874" max="15874" width="14.59765625" style="21" bestFit="1" customWidth="1"/>
    <col min="15875" max="15875" width="17.3984375" style="21" bestFit="1" customWidth="1"/>
    <col min="15876" max="15876" width="17.59765625" style="21" bestFit="1" customWidth="1"/>
    <col min="15877" max="15877" width="14.73046875" style="21" bestFit="1" customWidth="1"/>
    <col min="15878" max="15878" width="14.3984375" style="21" bestFit="1" customWidth="1"/>
    <col min="15879" max="15879" width="12.1328125" style="21" bestFit="1" customWidth="1"/>
    <col min="15880" max="15880" width="12.3984375" style="21" bestFit="1" customWidth="1"/>
    <col min="15881" max="15882" width="13.86328125" style="21" bestFit="1" customWidth="1"/>
    <col min="15883" max="15883" width="14.86328125" style="21" bestFit="1" customWidth="1"/>
    <col min="15884" max="15884" width="12.1328125" style="21" bestFit="1" customWidth="1"/>
    <col min="15885" max="15885" width="12.3984375" style="21" bestFit="1" customWidth="1"/>
    <col min="15886" max="15887" width="13.86328125" style="21" bestFit="1" customWidth="1"/>
    <col min="15888" max="15888" width="14.86328125" style="21" bestFit="1" customWidth="1"/>
    <col min="15889" max="16127" width="9.06640625" style="21"/>
    <col min="16128" max="16128" width="15.3984375" style="21" bestFit="1" customWidth="1"/>
    <col min="16129" max="16129" width="11.1328125" style="21" bestFit="1" customWidth="1"/>
    <col min="16130" max="16130" width="14.59765625" style="21" bestFit="1" customWidth="1"/>
    <col min="16131" max="16131" width="17.3984375" style="21" bestFit="1" customWidth="1"/>
    <col min="16132" max="16132" width="17.59765625" style="21" bestFit="1" customWidth="1"/>
    <col min="16133" max="16133" width="14.73046875" style="21" bestFit="1" customWidth="1"/>
    <col min="16134" max="16134" width="14.3984375" style="21" bestFit="1" customWidth="1"/>
    <col min="16135" max="16135" width="12.1328125" style="21" bestFit="1" customWidth="1"/>
    <col min="16136" max="16136" width="12.3984375" style="21" bestFit="1" customWidth="1"/>
    <col min="16137" max="16138" width="13.86328125" style="21" bestFit="1" customWidth="1"/>
    <col min="16139" max="16139" width="14.86328125" style="21" bestFit="1" customWidth="1"/>
    <col min="16140" max="16140" width="12.1328125" style="21" bestFit="1" customWidth="1"/>
    <col min="16141" max="16141" width="12.3984375" style="21" bestFit="1" customWidth="1"/>
    <col min="16142" max="16143" width="13.86328125" style="21" bestFit="1" customWidth="1"/>
    <col min="16144" max="16144" width="14.86328125" style="21" bestFit="1" customWidth="1"/>
    <col min="16145" max="16384" width="9.06640625" style="21"/>
  </cols>
  <sheetData>
    <row r="1" spans="1:18">
      <c r="A1" s="68" t="s">
        <v>223</v>
      </c>
      <c r="B1" s="69" t="s">
        <v>224</v>
      </c>
      <c r="C1" s="76" t="s">
        <v>165</v>
      </c>
      <c r="D1" s="76" t="s">
        <v>166</v>
      </c>
      <c r="E1" s="76" t="s">
        <v>167</v>
      </c>
      <c r="F1" s="76" t="s">
        <v>168</v>
      </c>
      <c r="G1" s="76" t="s">
        <v>170</v>
      </c>
      <c r="H1" s="76" t="s">
        <v>169</v>
      </c>
      <c r="I1" s="76" t="s">
        <v>171</v>
      </c>
      <c r="J1" s="76" t="s">
        <v>172</v>
      </c>
      <c r="K1" s="76" t="s">
        <v>173</v>
      </c>
      <c r="L1" s="76" t="s">
        <v>174</v>
      </c>
      <c r="M1" s="76" t="s">
        <v>175</v>
      </c>
      <c r="N1" s="76" t="s">
        <v>176</v>
      </c>
      <c r="O1" s="76" t="s">
        <v>177</v>
      </c>
      <c r="P1" s="76" t="s">
        <v>178</v>
      </c>
      <c r="Q1" s="76" t="s">
        <v>179</v>
      </c>
      <c r="R1" s="76" t="s">
        <v>180</v>
      </c>
    </row>
    <row r="2" spans="1:18">
      <c r="A2" s="75" t="s">
        <v>7</v>
      </c>
      <c r="B2" s="76" t="s">
        <v>8</v>
      </c>
      <c r="C2" s="78">
        <f>IFERROR((s_DL/(k_decay*Rad_Spec!V2*s_IFD_iw*s_EF_iw))*1,".")</f>
        <v>1.0677656153262893</v>
      </c>
      <c r="D2" s="78">
        <f>IFERROR((s_DL/(k_decay*Rad_Spec!AN2*s_IRA_iw*(1/s_PEFm_pp)*s_SLF*s_ET_iw*s_EF_iw))*1,".")</f>
        <v>1.1467851553026199E-2</v>
      </c>
      <c r="E2" s="78">
        <f>IFERROR((s_DL/(k_decay*Rad_Spec!AN2*s_IRA_iw*(1/s_PEF)*s_SLF*s_ET_iw*s_EF_iw))*1,".")</f>
        <v>5.6284435068901503E-2</v>
      </c>
      <c r="F2" s="78">
        <f>IFERROR((s_DL/(k_decay*Rad_Spec!AY2*s_GSF_i*s_Fam*s_Foffset*acf!C2*s_ET_iw*(1/24)*s_EF_iw*(1/365)))*1,".")</f>
        <v>7431.0440748765232</v>
      </c>
      <c r="G2" s="78">
        <f t="shared" ref="G2:G12" si="0">(IF(AND(C2&lt;&gt;".",E2&lt;&gt;".",F2&lt;&gt;"."),1/((1/C2)+(1/E2)+(1/F2)),IF(AND(C2&lt;&gt;".",E2&lt;&gt;".",F2="."), 1/((1/C2)+(1/E2)),IF(AND(C2&lt;&gt;".",E2=".",F2&lt;&gt;"."),1/((1/C2)+(1/F2)),IF(AND(C2=".",E2&lt;&gt;".",F2&lt;&gt;"."),1/((1/E2)+(1/F2)),IF(AND(C2&lt;&gt;".",E2=".",F2="."),1/(1/C2),IF(AND(C2=".",E2&lt;&gt;".",F2="."),1/(1/E2),IF(AND(C2=".",E2=".",F2&lt;&gt;"."),1/(1/F2),IF(AND(C2=".",E2=".",F2="."),".")))))))))</f>
        <v>5.3465726031806424E-2</v>
      </c>
      <c r="H2" s="78">
        <f t="shared" ref="H2:H12" si="1">(IF(AND(C2&lt;&gt;".",D2&lt;&gt;".",F2&lt;&gt;"."),1/((1/C2)+(1/D2)+(1/F2)),IF(AND(C2&lt;&gt;".",D2&lt;&gt;".",F2="."), 1/((1/C2)+(1/D2)),IF(AND(C2&lt;&gt;".",D2=".",F2&lt;&gt;"."),1/((1/C2)+(1/F2)),IF(AND(C2=".",D2&lt;&gt;".",F2&lt;&gt;"."),1/((1/D2)+(1/F2)),IF(AND(C2&lt;&gt;".",D2=".",F2="."),1/(1/C2),IF(AND(C2=".",D2&lt;&gt;".",F2="."),1/(1/D2),IF(AND(C2=".",D2=".",F2&lt;&gt;"."),1/(1/F2),IF(AND(C2=".",D2=".",F2="."),".")))))))))</f>
        <v>1.1345977723740538E-2</v>
      </c>
      <c r="I2" s="86">
        <f>IFERROR((s_DL/(Rad_Spec!AV2*s_GSF_i*s_Fam*s_Foffset*Fsurf!C2*s_EF_iw*(1/365)*s_ET_iw*(1/24)))*1,".")</f>
        <v>1608.0562321386474</v>
      </c>
      <c r="J2" s="78">
        <f>IFERROR((s_DL/(Rad_Spec!AZ2*s_GSF_i*s_Fam*s_Foffset*Fsurf!C2*s_EF_iw*(1/365)*s_ET_iw*(1/24)))*1,".")</f>
        <v>5826.8874992988112</v>
      </c>
      <c r="K2" s="78">
        <f>IFERROR((s_DL/(Rad_Spec!BA2*s_GSF_i*s_Fam*s_Foffset*Fsurf!C2*s_EF_iw*(1/365)*s_ET_iw*(1/24)))*1,".")</f>
        <v>2230.7838906629281</v>
      </c>
      <c r="L2" s="78">
        <f>IFERROR((s_DL/(Rad_Spec!BB2*s_GSF_i*s_Fam*s_Foffset*Fsurf!C2*s_EF_iw*(1/365)*s_ET_iw*(1/24)))*1,".")</f>
        <v>1654.8360498008628</v>
      </c>
      <c r="M2" s="78">
        <f>IFERROR((s_DL/(Rad_Spec!AY2*s_GSF_i*s_Fam*s_Foffset*Fsurf!C2*s_EF_iw*(1/365)*s_ET_iw*(1/24)))*1,".")</f>
        <v>5509.0421675007337</v>
      </c>
      <c r="N2" s="78">
        <f>IFERROR((s_DL/(Rad_Spec!AV2*s_GSF_i*s_Fam*s_Foffset*acf!D2*s_ET_iw*(1/24)*s_EF_iw*(1/365)))*1,".")</f>
        <v>1999.1306715354222</v>
      </c>
      <c r="O2" s="78">
        <f>IFERROR((s_DL/(Rad_Spec!AZ2*s_GSF_i*s_Fam*s_Foffset*acf!E2*s_ET_iw*(1/24)*s_EF_iw*(1/365)))*1,".")</f>
        <v>7323.4213541579893</v>
      </c>
      <c r="P2" s="78">
        <f>IFERROR((s_DL/(Rad_Spec!BA2*s_GSF_i*s_Fam*s_Foffset*acf!F2*s_ET_iw*(1/24)*s_EF_iw*(1/365)))*1,".")</f>
        <v>2856.3832570846316</v>
      </c>
      <c r="Q2" s="78">
        <f>IFERROR((s_DL/(Rad_Spec!BB2*s_GSF_i*s_Fam*s_Foffset*acf!G2*s_ET_iw*(1/24)*s_EF_iw*(1/365)))*1,".")</f>
        <v>2113.5460572818147</v>
      </c>
      <c r="R2" s="78">
        <f>IFERROR((s_DL/(Rad_Spec!AY2*s_GSF_i*s_Fam*s_Foffset*acf!C2*s_ET_iw*(1/24)*s_EF_iw*(1/365)))*1,".")</f>
        <v>6574.9645212982541</v>
      </c>
    </row>
    <row r="3" spans="1:18">
      <c r="A3" s="82" t="s">
        <v>9</v>
      </c>
      <c r="B3" s="76" t="s">
        <v>10</v>
      </c>
      <c r="C3" s="78">
        <f>IFERROR((s_DL/(k_decay*Rad_Spec!V3*s_IFD_iw*s_EF_iw))*1,".")</f>
        <v>0.20203800368428806</v>
      </c>
      <c r="D3" s="78">
        <f>IFERROR((s_DL/(k_decay*Rad_Spec!AN3*s_IRA_iw*(1/s_PEFm_pp)*s_SLF*s_ET_iw*s_EF_iw))*1,".")</f>
        <v>1.073138402209791E-3</v>
      </c>
      <c r="E3" s="78">
        <f>IFERROR((s_DL/(k_decay*Rad_Spec!AN3*s_IRA_iw*(1/s_PEF)*s_SLF*s_ET_iw*s_EF_iw))*1,".")</f>
        <v>5.2669838321357364E-3</v>
      </c>
      <c r="F3" s="78">
        <f>IFERROR((s_DL/(k_decay*Rad_Spec!AY3*s_GSF_i*s_Fam*s_Foffset*acf!C3*s_ET_iw*(1/24)*s_EF_iw*(1/365)))*1,".")</f>
        <v>4478.279187661813</v>
      </c>
      <c r="G3" s="78">
        <f t="shared" si="0"/>
        <v>5.1331600454321427E-3</v>
      </c>
      <c r="H3" s="78">
        <f t="shared" si="1"/>
        <v>1.0674682174052204E-3</v>
      </c>
      <c r="I3" s="86">
        <f>IFERROR((s_DL/(Rad_Spec!AV3*s_GSF_i*s_Fam*s_Foffset*Fsurf!C3*s_EF_iw*(1/365)*s_ET_iw*(1/24)))*1,".")</f>
        <v>2244.6624528220432</v>
      </c>
      <c r="J3" s="78">
        <f>IFERROR((s_DL/(Rad_Spec!AZ3*s_GSF_i*s_Fam*s_Foffset*Fsurf!C3*s_EF_iw*(1/365)*s_ET_iw*(1/24)))*1,".")</f>
        <v>4558.0390623631283</v>
      </c>
      <c r="K3" s="78">
        <f>IFERROR((s_DL/(Rad_Spec!BA3*s_GSF_i*s_Fam*s_Foffset*Fsurf!C3*s_EF_iw*(1/365)*s_ET_iw*(1/24)))*1,".")</f>
        <v>2414.5288006031706</v>
      </c>
      <c r="L3" s="78">
        <f>IFERROR((s_DL/(Rad_Spec!BB3*s_GSF_i*s_Fam*s_Foffset*Fsurf!C3*s_EF_iw*(1/365)*s_ET_iw*(1/24)))*1,".")</f>
        <v>2244.6624528220432</v>
      </c>
      <c r="M3" s="78">
        <f>IFERROR((s_DL/(Rad_Spec!AY3*s_GSF_i*s_Fam*s_Foffset*Fsurf!C3*s_EF_iw*(1/365)*s_ET_iw*(1/24)))*1,".")</f>
        <v>3274.2360478745413</v>
      </c>
      <c r="N3" s="78">
        <f>IFERROR((s_DL/(Rad_Spec!AV3*s_GSF_i*s_Fam*s_Foffset*acf!D3*s_ET_iw*(1/24)*s_EF_iw*(1/365)))*1,".")</f>
        <v>2797.4306234585151</v>
      </c>
      <c r="O3" s="78">
        <f>IFERROR((s_DL/(Rad_Spec!AZ3*s_GSF_i*s_Fam*s_Foffset*acf!E3*s_ET_iw*(1/24)*s_EF_iw*(1/365)))*1,".")</f>
        <v>5840.9887808288195</v>
      </c>
      <c r="P3" s="78">
        <f>IFERROR((s_DL/(Rad_Spec!BA3*s_GSF_i*s_Fam*s_Foffset*acf!F3*s_ET_iw*(1/24)*s_EF_iw*(1/365)))*1,".")</f>
        <v>3198.8237827792054</v>
      </c>
      <c r="Q3" s="78">
        <f>IFERROR((s_DL/(Rad_Spec!BB3*s_GSF_i*s_Fam*s_Foffset*acf!G3*s_ET_iw*(1/24)*s_EF_iw*(1/365)))*1,".")</f>
        <v>3065.4245956431014</v>
      </c>
      <c r="R3" s="78">
        <f>IFERROR((s_DL/(Rad_Spec!AY3*s_GSF_i*s_Fam*s_Foffset*acf!C3*s_ET_iw*(1/24)*s_EF_iw*(1/365)))*1,".")</f>
        <v>3962.3673979936725</v>
      </c>
    </row>
    <row r="4" spans="1:18">
      <c r="A4" s="75" t="s">
        <v>11</v>
      </c>
      <c r="B4" s="76" t="s">
        <v>8</v>
      </c>
      <c r="C4" s="78" t="str">
        <f>IFERROR((s_DL/(k_decay*Rad_Spec!V4*s_IFD_iw*s_EF_iw))*1,".")</f>
        <v>.</v>
      </c>
      <c r="D4" s="78" t="str">
        <f>IFERROR((s_DL/(k_decay*Rad_Spec!AN4*s_IRA_iw*(1/s_PEFm_pp)*s_SLF*s_ET_iw*s_EF_iw))*1,".")</f>
        <v>.</v>
      </c>
      <c r="E4" s="78" t="str">
        <f>IFERROR((s_DL/(k_decay*Rad_Spec!AN4*s_IRA_iw*(1/s_PEF)*s_SLF*s_ET_iw*s_EF_iw))*1,".")</f>
        <v>.</v>
      </c>
      <c r="F4" s="78">
        <f>IFERROR((s_DL/(k_decay*Rad_Spec!AY4*s_GSF_i*s_Fam*s_Foffset*acf!C4*s_ET_iw*(1/24)*s_EF_iw*(1/365)))*1,".")</f>
        <v>463762.58701955178</v>
      </c>
      <c r="G4" s="78">
        <f t="shared" si="0"/>
        <v>463762.58701955184</v>
      </c>
      <c r="H4" s="78">
        <f t="shared" si="1"/>
        <v>463762.58701955184</v>
      </c>
      <c r="I4" s="86">
        <f>IFERROR((s_DL/(Rad_Spec!AV4*s_GSF_i*s_Fam*s_Foffset*Fsurf!C4*s_EF_iw*(1/365)*s_ET_iw*(1/24)))*1,".")</f>
        <v>83420.512975238773</v>
      </c>
      <c r="J4" s="78">
        <f>IFERROR((s_DL/(Rad_Spec!AZ4*s_GSF_i*s_Fam*s_Foffset*Fsurf!C4*s_EF_iw*(1/365)*s_ET_iw*(1/24)))*1,".")</f>
        <v>367861.28985608765</v>
      </c>
      <c r="K4" s="78">
        <f>IFERROR((s_DL/(Rad_Spec!BA4*s_GSF_i*s_Fam*s_Foffset*Fsurf!C4*s_EF_iw*(1/365)*s_ET_iw*(1/24)))*1,".")</f>
        <v>131771.20830665826</v>
      </c>
      <c r="L4" s="78">
        <f>IFERROR((s_DL/(Rad_Spec!BB4*s_GSF_i*s_Fam*s_Foffset*Fsurf!C4*s_EF_iw*(1/365)*s_ET_iw*(1/24)))*1,".")</f>
        <v>89178.494510566699</v>
      </c>
      <c r="M4" s="78">
        <f>IFERROR((s_DL/(Rad_Spec!AY4*s_GSF_i*s_Fam*s_Foffset*Fsurf!C4*s_EF_iw*(1/365)*s_ET_iw*(1/24)))*1,".")</f>
        <v>372892.01614757424</v>
      </c>
      <c r="N4" s="78">
        <f>IFERROR((s_DL/(Rad_Spec!AV4*s_GSF_i*s_Fam*s_Foffset*acf!D4*s_ET_iw*(1/24)*s_EF_iw*(1/365)))*1,".")</f>
        <v>97907.875395271942</v>
      </c>
      <c r="O4" s="78">
        <f>IFERROR((s_DL/(Rad_Spec!AZ4*s_GSF_i*s_Fam*s_Foffset*acf!E4*s_ET_iw*(1/24)*s_EF_iw*(1/365)))*1,".")</f>
        <v>407075.30335474672</v>
      </c>
      <c r="P4" s="78">
        <f>IFERROR((s_DL/(Rad_Spec!BA4*s_GSF_i*s_Fam*s_Foffset*acf!F4*s_ET_iw*(1/24)*s_EF_iw*(1/365)))*1,".")</f>
        <v>145241.66330538059</v>
      </c>
      <c r="Q4" s="78">
        <f>IFERROR((s_DL/(Rad_Spec!BB4*s_GSF_i*s_Fam*s_Foffset*acf!G4*s_ET_iw*(1/24)*s_EF_iw*(1/365)))*1,".")</f>
        <v>99826.205708602924</v>
      </c>
      <c r="R4" s="78">
        <f>IFERROR((s_DL/(Rad_Spec!AY4*s_GSF_i*s_Fam*s_Foffset*acf!C4*s_ET_iw*(1/24)*s_EF_iw*(1/365)))*1,".")</f>
        <v>410335.68435801711</v>
      </c>
    </row>
    <row r="5" spans="1:18">
      <c r="A5" s="75" t="s">
        <v>12</v>
      </c>
      <c r="B5" s="85" t="s">
        <v>8</v>
      </c>
      <c r="C5" s="78" t="str">
        <f>IFERROR((s_DL/(k_decay*Rad_Spec!V5*s_IFD_iw*s_EF_iw))*1,".")</f>
        <v>.</v>
      </c>
      <c r="D5" s="78" t="str">
        <f>IFERROR((s_DL/(k_decay*Rad_Spec!AN5*s_IRA_iw*(1/s_PEFm_pp)*s_SLF*s_ET_iw*s_EF_iw))*1,".")</f>
        <v>.</v>
      </c>
      <c r="E5" s="78" t="str">
        <f>IFERROR((s_DL/(k_decay*Rad_Spec!AN5*s_IRA_iw*(1/s_PEF)*s_SLF*s_ET_iw*s_EF_iw))*1,".")</f>
        <v>.</v>
      </c>
      <c r="F5" s="78">
        <f>IFERROR((s_DL/(k_decay*Rad_Spec!AY5*s_GSF_i*s_Fam*s_Foffset*acf!C5*s_ET_iw*(1/24)*s_EF_iw*(1/365)))*1,".")</f>
        <v>855481.89720742765</v>
      </c>
      <c r="G5" s="78">
        <f t="shared" si="0"/>
        <v>855481.89720742765</v>
      </c>
      <c r="H5" s="78">
        <f t="shared" si="1"/>
        <v>855481.89720742765</v>
      </c>
      <c r="I5" s="86">
        <f>IFERROR((s_DL/(Rad_Spec!AV5*s_GSF_i*s_Fam*s_Foffset*Fsurf!C5*s_EF_iw*(1/365)*s_ET_iw*(1/24)))*1,".")</f>
        <v>1495192.5291719683</v>
      </c>
      <c r="J5" s="78">
        <f>IFERROR((s_DL/(Rad_Spec!AZ5*s_GSF_i*s_Fam*s_Foffset*Fsurf!C5*s_EF_iw*(1/365)*s_ET_iw*(1/24)))*1,".")</f>
        <v>2636493.3354629972</v>
      </c>
      <c r="K5" s="78">
        <f>IFERROR((s_DL/(Rad_Spec!BA5*s_GSF_i*s_Fam*s_Foffset*Fsurf!C5*s_EF_iw*(1/365)*s_ET_iw*(1/24)))*1,".")</f>
        <v>1880031.1126297321</v>
      </c>
      <c r="L5" s="78">
        <f>IFERROR((s_DL/(Rad_Spec!BB5*s_GSF_i*s_Fam*s_Foffset*Fsurf!C5*s_EF_iw*(1/365)*s_ET_iw*(1/24)))*1,".")</f>
        <v>1557927.8800463167</v>
      </c>
      <c r="M5" s="78">
        <f>IFERROR((s_DL/(Rad_Spec!AY5*s_GSF_i*s_Fam*s_Foffset*Fsurf!C5*s_EF_iw*(1/365)*s_ET_iw*(1/24)))*1,".")</f>
        <v>569594.42536115285</v>
      </c>
      <c r="N5" s="78">
        <f>IFERROR((s_DL/(Rad_Spec!AV5*s_GSF_i*s_Fam*s_Foffset*acf!D5*s_ET_iw*(1/24)*s_EF_iw*(1/365)))*1,".")</f>
        <v>1986944.7387663045</v>
      </c>
      <c r="O5" s="78">
        <f>IFERROR((s_DL/(Rad_Spec!AZ5*s_GSF_i*s_Fam*s_Foffset*acf!E5*s_ET_iw*(1/24)*s_EF_iw*(1/365)))*1,".")</f>
        <v>3503606.6991263824</v>
      </c>
      <c r="P5" s="78">
        <f>IFERROR((s_DL/(Rad_Spec!BA5*s_GSF_i*s_Fam*s_Foffset*acf!F5*s_ET_iw*(1/24)*s_EF_iw*(1/365)))*1,".")</f>
        <v>2498352.4563390655</v>
      </c>
      <c r="Q5" s="78">
        <f>IFERROR((s_DL/(Rad_Spec!BB5*s_GSF_i*s_Fam*s_Foffset*acf!G5*s_ET_iw*(1/24)*s_EF_iw*(1/365)))*1,".")</f>
        <v>2070313.0494837714</v>
      </c>
      <c r="R5" s="78">
        <f>IFERROR((s_DL/(Rad_Spec!AY5*s_GSF_i*s_Fam*s_Foffset*acf!C5*s_ET_iw*(1/24)*s_EF_iw*(1/365)))*1,".")</f>
        <v>756927.70303548744</v>
      </c>
    </row>
    <row r="6" spans="1:18">
      <c r="A6" s="75" t="s">
        <v>13</v>
      </c>
      <c r="B6" s="76" t="s">
        <v>8</v>
      </c>
      <c r="C6" s="78" t="str">
        <f>IFERROR((s_DL/(k_decay*Rad_Spec!V6*s_IFD_iw*s_EF_iw))*1,".")</f>
        <v>.</v>
      </c>
      <c r="D6" s="78" t="str">
        <f>IFERROR((s_DL/(k_decay*Rad_Spec!AN6*s_IRA_iw*(1/s_PEFm_pp)*s_SLF*s_ET_iw*s_EF_iw))*1,".")</f>
        <v>.</v>
      </c>
      <c r="E6" s="78" t="str">
        <f>IFERROR((s_DL/(k_decay*Rad_Spec!AN6*s_IRA_iw*(1/s_PEF)*s_SLF*s_ET_iw*s_EF_iw))*1,".")</f>
        <v>.</v>
      </c>
      <c r="F6" s="78">
        <f>IFERROR((s_DL/(k_decay*Rad_Spec!AY6*s_GSF_i*s_Fam*s_Foffset*acf!C6*s_ET_iw*(1/24)*s_EF_iw*(1/365)))*1,".")</f>
        <v>188.18092659542137</v>
      </c>
      <c r="G6" s="78">
        <f t="shared" si="0"/>
        <v>188.18092659542137</v>
      </c>
      <c r="H6" s="78">
        <f t="shared" si="1"/>
        <v>188.18092659542137</v>
      </c>
      <c r="I6" s="86">
        <f>IFERROR((s_DL/(Rad_Spec!AV6*s_GSF_i*s_Fam*s_Foffset*Fsurf!C6*s_EF_iw*(1/365)*s_ET_iw*(1/24)))*1,".")</f>
        <v>29.890264404583831</v>
      </c>
      <c r="J6" s="78">
        <f>IFERROR((s_DL/(Rad_Spec!AZ6*s_GSF_i*s_Fam*s_Foffset*Fsurf!C6*s_EF_iw*(1/365)*s_ET_iw*(1/24)))*1,".")</f>
        <v>150.28160714526871</v>
      </c>
      <c r="K6" s="78">
        <f>IFERROR((s_DL/(Rad_Spec!BA6*s_GSF_i*s_Fam*s_Foffset*Fsurf!C6*s_EF_iw*(1/365)*s_ET_iw*(1/24)))*1,".")</f>
        <v>52.525610264365753</v>
      </c>
      <c r="L6" s="78">
        <f>IFERROR((s_DL/(Rad_Spec!BB6*s_GSF_i*s_Fam*s_Foffset*Fsurf!C6*s_EF_iw*(1/365)*s_ET_iw*(1/24)))*1,".")</f>
        <v>33.603340728134619</v>
      </c>
      <c r="M6" s="78">
        <f>IFERROR((s_DL/(Rad_Spec!AY6*s_GSF_i*s_Fam*s_Foffset*Fsurf!C6*s_EF_iw*(1/365)*s_ET_iw*(1/24)))*1,".")</f>
        <v>149.8286544114795</v>
      </c>
      <c r="N6" s="78">
        <f>IFERROR((s_DL/(Rad_Spec!AV6*s_GSF_i*s_Fam*s_Foffset*acf!D6*s_ET_iw*(1/24)*s_EF_iw*(1/365)))*1,".")</f>
        <v>32.170118355597538</v>
      </c>
      <c r="O6" s="78">
        <f>IFERROR((s_DL/(Rad_Spec!AZ6*s_GSF_i*s_Fam*s_Foffset*acf!E6*s_ET_iw*(1/24)*s_EF_iw*(1/365)))*1,".")</f>
        <v>158.33940298006888</v>
      </c>
      <c r="P6" s="78">
        <f>IFERROR((s_DL/(Rad_Spec!BA6*s_GSF_i*s_Fam*s_Foffset*acf!F6*s_ET_iw*(1/24)*s_EF_iw*(1/365)))*1,".")</f>
        <v>56.388308232683464</v>
      </c>
      <c r="Q6" s="78">
        <f>IFERROR((s_DL/(Rad_Spec!BB6*s_GSF_i*s_Fam*s_Foffset*acf!G6*s_ET_iw*(1/24)*s_EF_iw*(1/365)))*1,".")</f>
        <v>34.643924179349163</v>
      </c>
      <c r="R6" s="78">
        <f>IFERROR((s_DL/(Rad_Spec!AY6*s_GSF_i*s_Fam*s_Foffset*acf!C6*s_ET_iw*(1/24)*s_EF_iw*(1/365)))*1,".")</f>
        <v>166.5018944152186</v>
      </c>
    </row>
    <row r="7" spans="1:18">
      <c r="A7" s="75" t="s">
        <v>14</v>
      </c>
      <c r="B7" s="85" t="s">
        <v>8</v>
      </c>
      <c r="C7" s="78">
        <f>IFERROR((s_DL/(k_decay*Rad_Spec!V7*s_IFD_iw*s_EF_iw))*1,".")</f>
        <v>31.462406680606691</v>
      </c>
      <c r="D7" s="78">
        <f>IFERROR((s_DL/(k_decay*Rad_Spec!AN7*s_IRA_iw*(1/s_PEFm_pp)*s_SLF*s_ET_iw*s_EF_iw))*1,".")</f>
        <v>0.72106080312863363</v>
      </c>
      <c r="E7" s="78">
        <f>IFERROR((s_DL/(k_decay*Rad_Spec!AN7*s_IRA_iw*(1/s_PEF)*s_SLF*s_ET_iw*s_EF_iw))*1,".")</f>
        <v>3.5389802324144917</v>
      </c>
      <c r="F7" s="78">
        <f>IFERROR((s_DL/(k_decay*Rad_Spec!AY7*s_GSF_i*s_Fam*s_Foffset*acf!C7*s_ET_iw*(1/24)*s_EF_iw*(1/365)))*1,".")</f>
        <v>3013.1895289340168</v>
      </c>
      <c r="G7" s="78">
        <f t="shared" si="0"/>
        <v>3.1778000106651221</v>
      </c>
      <c r="H7" s="78">
        <f t="shared" si="1"/>
        <v>0.70474078800084805</v>
      </c>
      <c r="I7" s="86">
        <f>IFERROR((s_DL/(Rad_Spec!AV7*s_GSF_i*s_Fam*s_Foffset*Fsurf!C7*s_EF_iw*(1/365)*s_ET_iw*(1/24)))*1,".")</f>
        <v>16966.105233340211</v>
      </c>
      <c r="J7" s="78">
        <f>IFERROR((s_DL/(Rad_Spec!AZ7*s_GSF_i*s_Fam*s_Foffset*Fsurf!C7*s_EF_iw*(1/365)*s_ET_iw*(1/24)))*1,".")</f>
        <v>29589.69543671835</v>
      </c>
      <c r="K7" s="78">
        <f>IFERROR((s_DL/(Rad_Spec!BA7*s_GSF_i*s_Fam*s_Foffset*Fsurf!C7*s_EF_iw*(1/365)*s_ET_iw*(1/24)))*1,".")</f>
        <v>20457.073388348486</v>
      </c>
      <c r="L7" s="78">
        <f>IFERROR((s_DL/(Rad_Spec!BB7*s_GSF_i*s_Fam*s_Foffset*Fsurf!C7*s_EF_iw*(1/365)*s_ET_iw*(1/24)))*1,".")</f>
        <v>17320.797328810742</v>
      </c>
      <c r="M7" s="78">
        <f>IFERROR((s_DL/(Rad_Spec!AY7*s_GSF_i*s_Fam*s_Foffset*Fsurf!C7*s_EF_iw*(1/365)*s_ET_iw*(1/24)))*1,".")</f>
        <v>2263.1066513450992</v>
      </c>
      <c r="N7" s="78">
        <f>IFERROR((s_DL/(Rad_Spec!AV7*s_GSF_i*s_Fam*s_Foffset*acf!D7*s_ET_iw*(1/24)*s_EF_iw*(1/365)))*1,".")</f>
        <v>20975.555036512644</v>
      </c>
      <c r="O7" s="78">
        <f>IFERROR((s_DL/(Rad_Spec!AZ7*s_GSF_i*s_Fam*s_Foffset*acf!E7*s_ET_iw*(1/24)*s_EF_iw*(1/365)))*1,".")</f>
        <v>34918.824450161628</v>
      </c>
      <c r="P7" s="78">
        <f>IFERROR((s_DL/(Rad_Spec!BA7*s_GSF_i*s_Fam*s_Foffset*acf!F7*s_ET_iw*(1/24)*s_EF_iw*(1/365)))*1,".")</f>
        <v>23582.241640771266</v>
      </c>
      <c r="Q7" s="78">
        <f>IFERROR((s_DL/(Rad_Spec!BB7*s_GSF_i*s_Fam*s_Foffset*acf!G7*s_ET_iw*(1/24)*s_EF_iw*(1/365)))*1,".")</f>
        <v>21237.476521448312</v>
      </c>
      <c r="R7" s="78">
        <f>IFERROR((s_DL/(Rad_Spec!AY7*s_GSF_i*s_Fam*s_Foffset*acf!C7*s_ET_iw*(1/24)*s_EF_iw*(1/365)))*1,".")</f>
        <v>2666.0606570305877</v>
      </c>
    </row>
    <row r="8" spans="1:18">
      <c r="A8" s="75" t="s">
        <v>15</v>
      </c>
      <c r="B8" s="76" t="s">
        <v>8</v>
      </c>
      <c r="C8" s="78">
        <f>IFERROR((s_DL/(k_decay*Rad_Spec!V8*s_IFD_iw*s_EF_iw))*1,".")</f>
        <v>208.16036743229679</v>
      </c>
      <c r="D8" s="78">
        <f>IFERROR((s_DL/(k_decay*Rad_Spec!AN8*s_IRA_iw*(1/s_PEFm_pp)*s_SLF*s_ET_iw*s_EF_iw))*1,".")</f>
        <v>2.9654895001910004</v>
      </c>
      <c r="E8" s="78">
        <f>IFERROR((s_DL/(k_decay*Rad_Spec!AN8*s_IRA_iw*(1/s_PEF)*s_SLF*s_ET_iw*s_EF_iw))*1,".")</f>
        <v>14.554679265704671</v>
      </c>
      <c r="F8" s="78">
        <f>IFERROR((s_DL/(k_decay*Rad_Spec!AY8*s_GSF_i*s_Fam*s_Foffset*acf!C8*s_ET_iw*(1/24)*s_EF_iw*(1/365)))*1,".")</f>
        <v>661.6716261753304</v>
      </c>
      <c r="G8" s="78">
        <f t="shared" si="0"/>
        <v>13.329469822450521</v>
      </c>
      <c r="H8" s="78">
        <f t="shared" si="1"/>
        <v>2.9109728249585571</v>
      </c>
      <c r="I8" s="86">
        <f>IFERROR((s_DL/(Rad_Spec!AV8*s_GSF_i*s_Fam*s_Foffset*Fsurf!C8*s_EF_iw*(1/365)*s_ET_iw*(1/24)))*1,".")</f>
        <v>143.51773681893474</v>
      </c>
      <c r="J8" s="78">
        <f>IFERROR((s_DL/(Rad_Spec!AZ8*s_GSF_i*s_Fam*s_Foffset*Fsurf!C8*s_EF_iw*(1/365)*s_ET_iw*(1/24)))*1,".")</f>
        <v>664.33367483481732</v>
      </c>
      <c r="K8" s="78">
        <f>IFERROR((s_DL/(Rad_Spec!BA8*s_GSF_i*s_Fam*s_Foffset*Fsurf!C8*s_EF_iw*(1/365)*s_ET_iw*(1/24)))*1,".")</f>
        <v>237.90327544760351</v>
      </c>
      <c r="L8" s="78">
        <f>IFERROR((s_DL/(Rad_Spec!BB8*s_GSF_i*s_Fam*s_Foffset*Fsurf!C8*s_EF_iw*(1/365)*s_ET_iw*(1/24)))*1,".")</f>
        <v>156.71966513165572</v>
      </c>
      <c r="M8" s="78">
        <f>IFERROR((s_DL/(Rad_Spec!AY8*s_GSF_i*s_Fam*s_Foffset*Fsurf!C8*s_EF_iw*(1/365)*s_ET_iw*(1/24)))*1,".")</f>
        <v>514.60251995148758</v>
      </c>
      <c r="N8" s="78">
        <f>IFERROR((s_DL/(Rad_Spec!AV8*s_GSF_i*s_Fam*s_Foffset*acf!D8*s_ET_iw*(1/24)*s_EF_iw*(1/365)))*1,".")</f>
        <v>148.80965602075557</v>
      </c>
      <c r="O8" s="78">
        <f>IFERROR((s_DL/(Rad_Spec!AZ8*s_GSF_i*s_Fam*s_Foffset*acf!E8*s_ET_iw*(1/24)*s_EF_iw*(1/365)))*1,".")</f>
        <v>713.82181724517966</v>
      </c>
      <c r="P8" s="78">
        <f>IFERROR((s_DL/(Rad_Spec!BA8*s_GSF_i*s_Fam*s_Foffset*acf!F8*s_ET_iw*(1/24)*s_EF_iw*(1/365)))*1,".")</f>
        <v>255.88489865275483</v>
      </c>
      <c r="Q8" s="78">
        <f>IFERROR((s_DL/(Rad_Spec!BB8*s_GSF_i*s_Fam*s_Foffset*acf!G8*s_ET_iw*(1/24)*s_EF_iw*(1/365)))*1,".")</f>
        <v>177.08580584174584</v>
      </c>
      <c r="R8" s="78">
        <f>IFERROR((s_DL/(Rad_Spec!AY8*s_GSF_i*s_Fam*s_Foffset*acf!C8*s_ET_iw*(1/24)*s_EF_iw*(1/365)))*1,".")</f>
        <v>585.44498229541296</v>
      </c>
    </row>
    <row r="9" spans="1:18">
      <c r="A9" s="75" t="s">
        <v>16</v>
      </c>
      <c r="B9" s="85" t="s">
        <v>8</v>
      </c>
      <c r="C9" s="78">
        <f>IFERROR((s_DL/(k_decay*Rad_Spec!V9*s_IFD_iw*s_EF_iw))*1,".")</f>
        <v>367.99779242495327</v>
      </c>
      <c r="D9" s="78">
        <f>IFERROR((s_DL/(k_decay*Rad_Spec!AN9*s_IRA_iw*(1/s_PEFm_pp)*s_SLF*s_ET_iw*s_EF_iw))*1,".")</f>
        <v>10.6425422363412</v>
      </c>
      <c r="E9" s="78">
        <f>IFERROR((s_DL/(k_decay*Rad_Spec!AN9*s_IRA_iw*(1/s_PEF)*s_SLF*s_ET_iw*s_EF_iw))*1,".")</f>
        <v>52.233801135254332</v>
      </c>
      <c r="F9" s="78">
        <f>IFERROR((s_DL/(k_decay*Rad_Spec!AY9*s_GSF_i*s_Fam*s_Foffset*acf!C9*s_ET_iw*(1/24)*s_EF_iw*(1/365)))*1,".")</f>
        <v>78.276339037279527</v>
      </c>
      <c r="G9" s="78">
        <f t="shared" si="0"/>
        <v>28.870567665167595</v>
      </c>
      <c r="H9" s="78">
        <f t="shared" si="1"/>
        <v>9.1361603341218132</v>
      </c>
      <c r="I9" s="86">
        <f>IFERROR((s_DL/(Rad_Spec!AV9*s_GSF_i*s_Fam*s_Foffset*Fsurf!C9*s_EF_iw*(1/365)*s_ET_iw*(1/24)))*1,".")</f>
        <v>11.531980371065512</v>
      </c>
      <c r="J9" s="78">
        <f>IFERROR((s_DL/(Rad_Spec!AZ9*s_GSF_i*s_Fam*s_Foffset*Fsurf!C9*s_EF_iw*(1/365)*s_ET_iw*(1/24)))*1,".")</f>
        <v>64.669018365264165</v>
      </c>
      <c r="K9" s="78">
        <f>IFERROR((s_DL/(Rad_Spec!BA9*s_GSF_i*s_Fam*s_Foffset*Fsurf!C9*s_EF_iw*(1/365)*s_ET_iw*(1/24)))*1,".")</f>
        <v>22.377533339091414</v>
      </c>
      <c r="L9" s="78">
        <f>IFERROR((s_DL/(Rad_Spec!BB9*s_GSF_i*s_Fam*s_Foffset*Fsurf!C9*s_EF_iw*(1/365)*s_ET_iw*(1/24)))*1,".")</f>
        <v>13.821417650615283</v>
      </c>
      <c r="M9" s="78">
        <f>IFERROR((s_DL/(Rad_Spec!AY9*s_GSF_i*s_Fam*s_Foffset*Fsurf!C9*s_EF_iw*(1/365)*s_ET_iw*(1/24)))*1,".")</f>
        <v>63.458056927857761</v>
      </c>
      <c r="N9" s="78">
        <f>IFERROR((s_DL/(Rad_Spec!AV9*s_GSF_i*s_Fam*s_Foffset*acf!D9*s_ET_iw*(1/24)*s_EF_iw*(1/365)))*1,".")</f>
        <v>11.564248756507482</v>
      </c>
      <c r="O9" s="78">
        <f>IFERROR((s_DL/(Rad_Spec!AZ9*s_GSF_i*s_Fam*s_Foffset*acf!E9*s_ET_iw*(1/24)*s_EF_iw*(1/365)))*1,".")</f>
        <v>65.390077920036902</v>
      </c>
      <c r="P9" s="78">
        <f>IFERROR((s_DL/(Rad_Spec!BA9*s_GSF_i*s_Fam*s_Foffset*acf!F9*s_ET_iw*(1/24)*s_EF_iw*(1/365)))*1,".")</f>
        <v>22.388667348338441</v>
      </c>
      <c r="Q9" s="78">
        <f>IFERROR((s_DL/(Rad_Spec!BB9*s_GSF_i*s_Fam*s_Foffset*acf!G9*s_ET_iw*(1/24)*s_EF_iw*(1/365)))*1,".")</f>
        <v>13.931988991820203</v>
      </c>
      <c r="R9" s="78">
        <f>IFERROR((s_DL/(Rad_Spec!AY9*s_GSF_i*s_Fam*s_Foffset*acf!C9*s_ET_iw*(1/24)*s_EF_iw*(1/365)))*1,".")</f>
        <v>69.258659596333814</v>
      </c>
    </row>
    <row r="10" spans="1:18">
      <c r="A10" s="82" t="s">
        <v>17</v>
      </c>
      <c r="B10" s="76" t="s">
        <v>10</v>
      </c>
      <c r="C10" s="78">
        <f>IFERROR((s_DL/(k_decay*Rad_Spec!V10*s_IFD_iw*s_EF_iw))*1,".")</f>
        <v>3.0305700552643211</v>
      </c>
      <c r="D10" s="78">
        <f>IFERROR((s_DL/(k_decay*Rad_Spec!AN10*s_IRA_iw*(1/s_PEFm_pp)*s_SLF*s_ET_iw*s_EF_iw))*1,".")</f>
        <v>2.5245773922489336</v>
      </c>
      <c r="E10" s="78">
        <f>IFERROR((s_DL/(k_decay*Rad_Spec!AN10*s_IRA_iw*(1/s_PEF)*s_SLF*s_ET_iw*s_EF_iw))*1,".")</f>
        <v>12.390674195024362</v>
      </c>
      <c r="F10" s="78">
        <f>IFERROR((s_DL/(k_decay*Rad_Spec!AY10*s_GSF_i*s_Fam*s_Foffset*acf!C10*s_ET_iw*(1/24)*s_EF_iw*(1/365)))*1,".")</f>
        <v>33967.85295980682</v>
      </c>
      <c r="G10" s="78">
        <f t="shared" si="0"/>
        <v>2.4348304139739869</v>
      </c>
      <c r="H10" s="78">
        <f t="shared" si="1"/>
        <v>1.3772088891122731</v>
      </c>
      <c r="I10" s="86">
        <f>IFERROR((s_DL/(Rad_Spec!AV10*s_GSF_i*s_Fam*s_Foffset*Fsurf!C10*s_EF_iw*(1/365)*s_ET_iw*(1/24)))*1,".")</f>
        <v>106904.70609395018</v>
      </c>
      <c r="J10" s="78">
        <f>IFERROR((s_DL/(Rad_Spec!AZ10*s_GSF_i*s_Fam*s_Foffset*Fsurf!C10*s_EF_iw*(1/365)*s_ET_iw*(1/24)))*1,".")</f>
        <v>231212.50387761323</v>
      </c>
      <c r="K10" s="78">
        <f>IFERROR((s_DL/(Rad_Spec!BA10*s_GSF_i*s_Fam*s_Foffset*Fsurf!C10*s_EF_iw*(1/365)*s_ET_iw*(1/24)))*1,".")</f>
        <v>132561.8355564982</v>
      </c>
      <c r="L10" s="78">
        <f>IFERROR((s_DL/(Rad_Spec!BB10*s_GSF_i*s_Fam*s_Foffset*Fsurf!C10*s_EF_iw*(1/365)*s_ET_iw*(1/24)))*1,".")</f>
        <v>108776.12326846132</v>
      </c>
      <c r="M10" s="78">
        <f>IFERROR((s_DL/(Rad_Spec!AY10*s_GSF_i*s_Fam*s_Foffset*Fsurf!C10*s_EF_iw*(1/365)*s_ET_iw*(1/24)))*1,".")</f>
        <v>25378.608134892329</v>
      </c>
      <c r="N10" s="78">
        <f>IFERROR((s_DL/(Rad_Spec!AV10*s_GSF_i*s_Fam*s_Foffset*acf!D10*s_ET_iw*(1/24)*s_EF_iw*(1/365)))*1,".")</f>
        <v>134247.87549260852</v>
      </c>
      <c r="O10" s="78">
        <f>IFERROR((s_DL/(Rad_Spec!AZ10*s_GSF_i*s_Fam*s_Foffset*acf!E10*s_ET_iw*(1/24)*s_EF_iw*(1/365)))*1,".")</f>
        <v>271465.49979078234</v>
      </c>
      <c r="P10" s="78">
        <f>IFERROR((s_DL/(Rad_Spec!BA10*s_GSF_i*s_Fam*s_Foffset*acf!F10*s_ET_iw*(1/24)*s_EF_iw*(1/365)))*1,".")</f>
        <v>153136.52997140956</v>
      </c>
      <c r="Q10" s="78">
        <f>IFERROR((s_DL/(Rad_Spec!BB10*s_GSF_i*s_Fam*s_Foffset*acf!G10*s_ET_iw*(1/24)*s_EF_iw*(1/365)))*1,".")</f>
        <v>133466.99269470002</v>
      </c>
      <c r="R10" s="78">
        <f>IFERROR((s_DL/(Rad_Spec!AY10*s_GSF_i*s_Fam*s_Foffset*acf!C10*s_ET_iw*(1/24)*s_EF_iw*(1/365)))*1,".")</f>
        <v>30054.649901819728</v>
      </c>
    </row>
    <row r="11" spans="1:18">
      <c r="A11" s="75" t="s">
        <v>18</v>
      </c>
      <c r="B11" s="76" t="s">
        <v>8</v>
      </c>
      <c r="C11" s="78" t="str">
        <f>IFERROR((s_DL/(k_decay*Rad_Spec!V11*s_IFD_iw*s_EF_iw))*1,".")</f>
        <v>.</v>
      </c>
      <c r="D11" s="78" t="str">
        <f>IFERROR((s_DL/(k_decay*Rad_Spec!AN11*s_IRA_iw*(1/s_PEFm_pp)*s_SLF*s_ET_iw*s_EF_iw))*1,".")</f>
        <v>.</v>
      </c>
      <c r="E11" s="78" t="str">
        <f>IFERROR((s_DL/(k_decay*Rad_Spec!AN11*s_IRA_iw*(1/s_PEF)*s_SLF*s_ET_iw*s_EF_iw))*1,".")</f>
        <v>.</v>
      </c>
      <c r="F11" s="78">
        <f>IFERROR((s_DL/(k_decay*Rad_Spec!AY11*s_GSF_i*s_Fam*s_Foffset*acf!C11*s_ET_iw*(1/24)*s_EF_iw*(1/365)))*1,".")</f>
        <v>3857.271275018968</v>
      </c>
      <c r="G11" s="78">
        <f t="shared" si="0"/>
        <v>3857.271275018968</v>
      </c>
      <c r="H11" s="78">
        <f t="shared" si="1"/>
        <v>3857.271275018968</v>
      </c>
      <c r="I11" s="86">
        <f>IFERROR((s_DL/(Rad_Spec!AV11*s_GSF_i*s_Fam*s_Foffset*Fsurf!C11*s_EF_iw*(1/365)*s_ET_iw*(1/24)))*1,".")</f>
        <v>702.44674484746577</v>
      </c>
      <c r="J11" s="78">
        <f>IFERROR((s_DL/(Rad_Spec!AZ11*s_GSF_i*s_Fam*s_Foffset*Fsurf!C11*s_EF_iw*(1/365)*s_ET_iw*(1/24)))*1,".")</f>
        <v>2928.9153747148721</v>
      </c>
      <c r="K11" s="78">
        <f>IFERROR((s_DL/(Rad_Spec!BA11*s_GSF_i*s_Fam*s_Foffset*Fsurf!C11*s_EF_iw*(1/365)*s_ET_iw*(1/24)))*1,".")</f>
        <v>1047.7919018331449</v>
      </c>
      <c r="L11" s="78">
        <f>IFERROR((s_DL/(Rad_Spec!BB11*s_GSF_i*s_Fam*s_Foffset*Fsurf!C11*s_EF_iw*(1/365)*s_ET_iw*(1/24)))*1,".")</f>
        <v>730.09406570880935</v>
      </c>
      <c r="M11" s="78">
        <f>IFERROR((s_DL/(Rad_Spec!AY11*s_GSF_i*s_Fam*s_Foffset*Fsurf!C11*s_EF_iw*(1/365)*s_ET_iw*(1/24)))*1,".")</f>
        <v>2975.1784174012755</v>
      </c>
      <c r="N11" s="78">
        <f>IFERROR((s_DL/(Rad_Spec!AV11*s_GSF_i*s_Fam*s_Foffset*acf!D11*s_ET_iw*(1/24)*s_EF_iw*(1/365)))*1,".")</f>
        <v>907.56119434292589</v>
      </c>
      <c r="O11" s="78">
        <f>IFERROR((s_DL/(Rad_Spec!AZ11*s_GSF_i*s_Fam*s_Foffset*acf!E11*s_ET_iw*(1/24)*s_EF_iw*(1/365)))*1,".")</f>
        <v>3499.0775676593689</v>
      </c>
      <c r="P11" s="78">
        <f>IFERROR((s_DL/(Rad_Spec!BA11*s_GSF_i*s_Fam*s_Foffset*acf!F11*s_ET_iw*(1/24)*s_EF_iw*(1/365)))*1,".")</f>
        <v>1227.1376926850451</v>
      </c>
      <c r="Q11" s="78">
        <f>IFERROR((s_DL/(Rad_Spec!BB11*s_GSF_i*s_Fam*s_Foffset*acf!G11*s_ET_iw*(1/24)*s_EF_iw*(1/365)))*1,".")</f>
        <v>882.36629323946863</v>
      </c>
      <c r="R11" s="78">
        <f>IFERROR((s_DL/(Rad_Spec!AY11*s_GSF_i*s_Fam*s_Foffset*acf!C11*s_ET_iw*(1/24)*s_EF_iw*(1/365)))*1,".")</f>
        <v>3412.9015420614378</v>
      </c>
    </row>
    <row r="12" spans="1:18">
      <c r="A12" s="75" t="s">
        <v>19</v>
      </c>
      <c r="B12" s="85" t="s">
        <v>8</v>
      </c>
      <c r="C12" s="78" t="str">
        <f>IFERROR((s_DL/(k_decay*Rad_Spec!V12*s_IFD_iw*s_EF_iw))*1,".")</f>
        <v>.</v>
      </c>
      <c r="D12" s="78" t="str">
        <f>IFERROR((s_DL/(k_decay*Rad_Spec!AN12*s_IRA_iw*(1/s_PEFm_pp)*s_SLF*s_ET_iw*s_EF_iw))*1,".")</f>
        <v>.</v>
      </c>
      <c r="E12" s="78" t="str">
        <f>IFERROR((s_DL/(k_decay*Rad_Spec!AN12*s_IRA_iw*(1/s_PEF)*s_SLF*s_ET_iw*s_EF_iw))*1,".")</f>
        <v>.</v>
      </c>
      <c r="F12" s="78">
        <f>IFERROR((s_DL/(k_decay*Rad_Spec!AY12*s_GSF_i*s_Fam*s_Foffset*acf!C12*s_ET_iw*(1/24)*s_EF_iw*(1/365)))*1,".")</f>
        <v>716.2214897521435</v>
      </c>
      <c r="G12" s="78">
        <f t="shared" si="0"/>
        <v>716.2214897521435</v>
      </c>
      <c r="H12" s="78">
        <f t="shared" si="1"/>
        <v>716.2214897521435</v>
      </c>
      <c r="I12" s="86" t="str">
        <f>IFERROR((s_DL/(Rad_Spec!AV12*s_GSF_i*s_Fam*s_Foffset*Fsurf!C12*s_EF_iw*(1/365)*s_ET_iw*(1/24)))*1,".")</f>
        <v>.</v>
      </c>
      <c r="J12" s="78" t="str">
        <f>IFERROR((s_DL/(Rad_Spec!AZ12*s_GSF_i*s_Fam*s_Foffset*Fsurf!C12*s_EF_iw*(1/365)*s_ET_iw*(1/24)))*1,".")</f>
        <v>.</v>
      </c>
      <c r="K12" s="78" t="str">
        <f>IFERROR((s_DL/(Rad_Spec!BA12*s_GSF_i*s_Fam*s_Foffset*Fsurf!C12*s_EF_iw*(1/365)*s_ET_iw*(1/24)))*1,".")</f>
        <v>.</v>
      </c>
      <c r="L12" s="78" t="str">
        <f>IFERROR((s_DL/(Rad_Spec!BB12*s_GSF_i*s_Fam*s_Foffset*Fsurf!C12*s_EF_iw*(1/365)*s_ET_iw*(1/24)))*1,".")</f>
        <v>.</v>
      </c>
      <c r="M12" s="78" t="str">
        <f>IFERROR((s_DL/(Rad_Spec!AY12*s_GSF_i*s_Fam*s_Foffset*Fsurf!C12*s_EF_iw*(1/365)*s_ET_iw*(1/24)))*1,".")</f>
        <v>.</v>
      </c>
      <c r="N12" s="78">
        <f>IFERROR((s_DL/(Rad_Spec!AV12*s_GSF_i*s_Fam*s_Foffset*acf!D12*s_ET_iw*(1/24)*s_EF_iw*(1/365)))*1,".")</f>
        <v>181.78144115837199</v>
      </c>
      <c r="O12" s="78">
        <f>IFERROR((s_DL/(Rad_Spec!AZ12*s_GSF_i*s_Fam*s_Foffset*acf!E12*s_ET_iw*(1/24)*s_EF_iw*(1/365)))*1,".")</f>
        <v>778.48671413370721</v>
      </c>
      <c r="P12" s="78">
        <f>IFERROR((s_DL/(Rad_Spec!BA12*s_GSF_i*s_Fam*s_Foffset*acf!F12*s_ET_iw*(1/24)*s_EF_iw*(1/365)))*1,".")</f>
        <v>277.27660266024549</v>
      </c>
      <c r="Q12" s="78">
        <f>IFERROR((s_DL/(Rad_Spec!BB12*s_GSF_i*s_Fam*s_Foffset*acf!G12*s_ET_iw*(1/24)*s_EF_iw*(1/365)))*1,".")</f>
        <v>196.34753001901782</v>
      </c>
      <c r="R12" s="78">
        <f>IFERROR((s_DL/(Rad_Spec!AY12*s_GSF_i*s_Fam*s_Foffset*acf!C12*s_ET_iw*(1/24)*s_EF_iw*(1/365)))*1,".")</f>
        <v>633.71053072242398</v>
      </c>
    </row>
    <row r="13" spans="1:18">
      <c r="A13" s="75" t="s">
        <v>20</v>
      </c>
      <c r="B13" s="76" t="s">
        <v>8</v>
      </c>
      <c r="C13" s="78">
        <f>IFERROR((s_DL/(k_decay*Rad_Spec!V13*s_IFD_iw*s_EF_iw))*1,".")</f>
        <v>0.38519395094948383</v>
      </c>
      <c r="D13" s="78">
        <f>IFERROR((s_DL/(k_decay*Rad_Spec!AN13*s_IRA_iw*(1/s_PEFm_pp)*s_SLF*s_ET_iw*s_EF_iw))*1,".")</f>
        <v>8.3551489886333746E-3</v>
      </c>
      <c r="E13" s="78">
        <f>IFERROR((s_DL/(k_decay*Rad_Spec!AN13*s_IRA_iw*(1/s_PEF)*s_SLF*s_ET_iw*s_EF_iw))*1,".")</f>
        <v>4.1007231264485376E-2</v>
      </c>
      <c r="F13" s="78">
        <f>IFERROR((s_DL/(k_decay*Rad_Spec!AY13*s_GSF_i*s_Fam*s_Foffset*acf!C13*s_ET_iw*(1/24)*s_EF_iw*(1/365)))*1,".")</f>
        <v>3985.419314923176</v>
      </c>
      <c r="G13" s="78">
        <f t="shared" ref="G13:G30" si="2">(IF(AND(C13&lt;&gt;".",E13&lt;&gt;".",F13&lt;&gt;"."),1/((1/C13)+(1/E13)+(1/F13)),IF(AND(C13&lt;&gt;".",E13&lt;&gt;".",F13="."), 1/((1/C13)+(1/E13)),IF(AND(C13&lt;&gt;".",E13=".",F13&lt;&gt;"."),1/((1/C13)+(1/F13)),IF(AND(C13=".",E13&lt;&gt;".",F13&lt;&gt;"."),1/((1/E13)+(1/F13)),IF(AND(C13&lt;&gt;".",E13=".",F13="."),1/(1/C13),IF(AND(C13=".",E13&lt;&gt;".",F13="."),1/(1/E13),IF(AND(C13=".",E13=".",F13&lt;&gt;"."),1/(1/F13),IF(AND(C13=".",E13=".",F13="."),".")))))))))</f>
        <v>3.7061348487933299E-2</v>
      </c>
      <c r="H13" s="78">
        <f t="shared" ref="H13:H30" si="3">(IF(AND(C13&lt;&gt;".",D13&lt;&gt;".",F13&lt;&gt;"."),1/((1/C13)+(1/D13)+(1/F13)),IF(AND(C13&lt;&gt;".",D13&lt;&gt;".",F13="."), 1/((1/C13)+(1/D13)),IF(AND(C13&lt;&gt;".",D13=".",F13&lt;&gt;"."),1/((1/C13)+(1/F13)),IF(AND(C13=".",D13&lt;&gt;".",F13&lt;&gt;"."),1/((1/D13)+(1/F13)),IF(AND(C13&lt;&gt;".",D13=".",F13="."),1/(1/C13),IF(AND(C13=".",D13&lt;&gt;".",F13="."),1/(1/D13),IF(AND(C13=".",D13=".",F13&lt;&gt;"."),1/(1/F13),IF(AND(C13=".",D13=".",F13="."),".")))))))))</f>
        <v>8.1777502385748848E-3</v>
      </c>
      <c r="I13" s="86">
        <f>IFERROR((s_DL/(Rad_Spec!AV13*s_GSF_i*s_Fam*s_Foffset*Fsurf!C13*s_EF_iw*(1/365)*s_ET_iw*(1/24)))*1,".")</f>
        <v>1247.3925679106828</v>
      </c>
      <c r="J13" s="78">
        <f>IFERROR((s_DL/(Rad_Spec!AZ13*s_GSF_i*s_Fam*s_Foffset*Fsurf!C13*s_EF_iw*(1/365)*s_ET_iw*(1/24)))*1,".")</f>
        <v>3731.782765666127</v>
      </c>
      <c r="K13" s="78">
        <f>IFERROR((s_DL/(Rad_Spec!BA13*s_GSF_i*s_Fam*s_Foffset*Fsurf!C13*s_EF_iw*(1/365)*s_ET_iw*(1/24)))*1,".")</f>
        <v>1565.7829786011721</v>
      </c>
      <c r="L13" s="78">
        <f>IFERROR((s_DL/(Rad_Spec!BB13*s_GSF_i*s_Fam*s_Foffset*Fsurf!C13*s_EF_iw*(1/365)*s_ET_iw*(1/24)))*1,".")</f>
        <v>1250.8769046925563</v>
      </c>
      <c r="M13" s="78">
        <f>IFERROR((s_DL/(Rad_Spec!AY13*s_GSF_i*s_Fam*s_Foffset*Fsurf!C13*s_EF_iw*(1/365)*s_ET_iw*(1/24)))*1,".")</f>
        <v>2932.7168546456933</v>
      </c>
      <c r="N13" s="78">
        <f>IFERROR((s_DL/(Rad_Spec!AV13*s_GSF_i*s_Fam*s_Foffset*acf!D13*s_ET_iw*(1/24)*s_EF_iw*(1/365)))*1,".")</f>
        <v>1506.3882247887318</v>
      </c>
      <c r="O13" s="78">
        <f>IFERROR((s_DL/(Rad_Spec!AZ13*s_GSF_i*s_Fam*s_Foffset*acf!E13*s_ET_iw*(1/24)*s_EF_iw*(1/365)))*1,".")</f>
        <v>4664.1030186303124</v>
      </c>
      <c r="P13" s="78">
        <f>IFERROR((s_DL/(Rad_Spec!BA13*s_GSF_i*s_Fam*s_Foffset*acf!F13*s_ET_iw*(1/24)*s_EF_iw*(1/365)))*1,".")</f>
        <v>1993.0625625627345</v>
      </c>
      <c r="Q13" s="78">
        <f>IFERROR((s_DL/(Rad_Spec!BB13*s_GSF_i*s_Fam*s_Foffset*acf!G13*s_ET_iw*(1/24)*s_EF_iw*(1/365)))*1,".")</f>
        <v>1588.2461963083445</v>
      </c>
      <c r="R13" s="78">
        <f>IFERROR((s_DL/(Rad_Spec!AY13*s_GSF_i*s_Fam*s_Foffset*acf!C13*s_ET_iw*(1/24)*s_EF_iw*(1/365)))*1,".")</f>
        <v>3526.2865263724184</v>
      </c>
    </row>
    <row r="14" spans="1:18">
      <c r="A14" s="75" t="s">
        <v>21</v>
      </c>
      <c r="B14" s="76" t="s">
        <v>8</v>
      </c>
      <c r="C14" s="78">
        <f>IFERROR((s_DL/(k_decay*Rad_Spec!V14*s_IFD_iw*s_EF_iw))*1,".")</f>
        <v>42.666410715936614</v>
      </c>
      <c r="D14" s="78">
        <f>IFERROR((s_DL/(k_decay*Rad_Spec!AN14*s_IRA_iw*(1/s_PEFm_pp)*s_SLF*s_ET_iw*s_EF_iw))*1,".")</f>
        <v>23.086595889644855</v>
      </c>
      <c r="E14" s="78">
        <f>IFERROR((s_DL/(k_decay*Rad_Spec!AN14*s_IRA_iw*(1/s_PEF)*s_SLF*s_ET_iw*s_EF_iw))*1,".")</f>
        <v>113.30945480976223</v>
      </c>
      <c r="F14" s="78">
        <f>IFERROR((s_DL/(k_decay*Rad_Spec!AY14*s_GSF_i*s_Fam*s_Foffset*acf!C14*s_ET_iw*(1/24)*s_EF_iw*(1/365)))*1,".")</f>
        <v>511.18484343497681</v>
      </c>
      <c r="G14" s="78">
        <f t="shared" si="2"/>
        <v>29.223301066430999</v>
      </c>
      <c r="H14" s="78">
        <f t="shared" si="3"/>
        <v>14.554121883098389</v>
      </c>
      <c r="I14" s="86">
        <f>IFERROR((s_DL/(Rad_Spec!AV14*s_GSF_i*s_Fam*s_Foffset*Fsurf!C14*s_EF_iw*(1/365)*s_ET_iw*(1/24)))*1,".")</f>
        <v>89.623790805022395</v>
      </c>
      <c r="J14" s="78">
        <f>IFERROR((s_DL/(Rad_Spec!AZ14*s_GSF_i*s_Fam*s_Foffset*Fsurf!C14*s_EF_iw*(1/365)*s_ET_iw*(1/24)))*1,".")</f>
        <v>384.60603140737953</v>
      </c>
      <c r="K14" s="78">
        <f>IFERROR((s_DL/(Rad_Spec!BA14*s_GSF_i*s_Fam*s_Foffset*Fsurf!C14*s_EF_iw*(1/365)*s_ET_iw*(1/24)))*1,".")</f>
        <v>138.37100846667761</v>
      </c>
      <c r="L14" s="78">
        <f>IFERROR((s_DL/(Rad_Spec!BB14*s_GSF_i*s_Fam*s_Foffset*Fsurf!C14*s_EF_iw*(1/365)*s_ET_iw*(1/24)))*1,".")</f>
        <v>94.660786799878281</v>
      </c>
      <c r="M14" s="78">
        <f>IFERROR((s_DL/(Rad_Spec!AY14*s_GSF_i*s_Fam*s_Foffset*Fsurf!C14*s_EF_iw*(1/365)*s_ET_iw*(1/24)))*1,".")</f>
        <v>386.39438153520859</v>
      </c>
      <c r="N14" s="78">
        <f>IFERROR((s_DL/(Rad_Spec!AV14*s_GSF_i*s_Fam*s_Foffset*acf!D14*s_ET_iw*(1/24)*s_EF_iw*(1/365)))*1,".")</f>
        <v>106.03830865381704</v>
      </c>
      <c r="O14" s="78">
        <f>IFERROR((s_DL/(Rad_Spec!AZ14*s_GSF_i*s_Fam*s_Foffset*acf!E14*s_ET_iw*(1/24)*s_EF_iw*(1/365)))*1,".")</f>
        <v>452.55846667373282</v>
      </c>
      <c r="P14" s="78">
        <f>IFERROR((s_DL/(Rad_Spec!BA14*s_GSF_i*s_Fam*s_Foffset*acf!F14*s_ET_iw*(1/24)*s_EF_iw*(1/365)))*1,".")</f>
        <v>162.24970632964224</v>
      </c>
      <c r="Q14" s="78">
        <f>IFERROR((s_DL/(Rad_Spec!BB14*s_GSF_i*s_Fam*s_Foffset*acf!G14*s_ET_iw*(1/24)*s_EF_iw*(1/365)))*1,".")</f>
        <v>116.09141007044428</v>
      </c>
      <c r="R14" s="78">
        <f>IFERROR((s_DL/(Rad_Spec!AY14*s_GSF_i*s_Fam*s_Foffset*acf!C14*s_ET_iw*(1/24)*s_EF_iw*(1/365)))*1,".")</f>
        <v>452.29474829433332</v>
      </c>
    </row>
    <row r="15" spans="1:18">
      <c r="A15" s="75" t="s">
        <v>22</v>
      </c>
      <c r="B15" s="76" t="s">
        <v>8</v>
      </c>
      <c r="C15" s="78">
        <f>IFERROR((s_DL/(k_decay*Rad_Spec!V15*s_IFD_iw*s_EF_iw))*1,".")</f>
        <v>726.90921960484604</v>
      </c>
      <c r="D15" s="78">
        <f>IFERROR((s_DL/(k_decay*Rad_Spec!AN15*s_IRA_iw*(1/s_PEFm_pp)*s_SLF*s_ET_iw*s_EF_iw))*1,".")</f>
        <v>1508.2360638507239</v>
      </c>
      <c r="E15" s="78">
        <f>IFERROR((s_DL/(k_decay*Rad_Spec!AN15*s_IRA_iw*(1/s_PEF)*s_SLF*s_ET_iw*s_EF_iw))*1,".")</f>
        <v>7402.4514890045257</v>
      </c>
      <c r="F15" s="78">
        <f>IFERROR((s_DL/(k_decay*Rad_Spec!AY15*s_GSF_i*s_Fam*s_Foffset*acf!C15*s_ET_iw*(1/24)*s_EF_iw*(1/365)))*1,".")</f>
        <v>33522.017915651551</v>
      </c>
      <c r="G15" s="78">
        <f t="shared" si="2"/>
        <v>649.0939107232598</v>
      </c>
      <c r="H15" s="78">
        <f t="shared" si="3"/>
        <v>483.4316088551289</v>
      </c>
      <c r="I15" s="86">
        <f>IFERROR((s_DL/(Rad_Spec!AV15*s_GSF_i*s_Fam*s_Foffset*Fsurf!C15*s_EF_iw*(1/365)*s_ET_iw*(1/24)))*1,".")</f>
        <v>123351.58395455785</v>
      </c>
      <c r="J15" s="78">
        <f>IFERROR((s_DL/(Rad_Spec!AZ15*s_GSF_i*s_Fam*s_Foffset*Fsurf!C15*s_EF_iw*(1/365)*s_ET_iw*(1/24)))*1,".")</f>
        <v>314624.6097068786</v>
      </c>
      <c r="K15" s="78">
        <f>IFERROR((s_DL/(Rad_Spec!BA15*s_GSF_i*s_Fam*s_Foffset*Fsurf!C15*s_EF_iw*(1/365)*s_ET_iw*(1/24)))*1,".")</f>
        <v>155832.87878898691</v>
      </c>
      <c r="L15" s="78">
        <f>IFERROR((s_DL/(Rad_Spec!BB15*s_GSF_i*s_Fam*s_Foffset*Fsurf!C15*s_EF_iw*(1/365)*s_ET_iw*(1/24)))*1,".")</f>
        <v>125215.83963145295</v>
      </c>
      <c r="M15" s="78">
        <f>IFERROR((s_DL/(Rad_Spec!AY15*s_GSF_i*s_Fam*s_Foffset*Fsurf!C15*s_EF_iw*(1/365)*s_ET_iw*(1/24)))*1,".")</f>
        <v>24901.26754301348</v>
      </c>
      <c r="N15" s="78">
        <f>IFERROR((s_DL/(Rad_Spec!AV15*s_GSF_i*s_Fam*s_Foffset*acf!D15*s_ET_iw*(1/24)*s_EF_iw*(1/365)))*1,".")</f>
        <v>146925.44222142894</v>
      </c>
      <c r="O15" s="78">
        <f>IFERROR((s_DL/(Rad_Spec!AZ15*s_GSF_i*s_Fam*s_Foffset*acf!E15*s_ET_iw*(1/24)*s_EF_iw*(1/365)))*1,".")</f>
        <v>374752.86845085997</v>
      </c>
      <c r="P15" s="78">
        <f>IFERROR((s_DL/(Rad_Spec!BA15*s_GSF_i*s_Fam*s_Foffset*acf!F15*s_ET_iw*(1/24)*s_EF_iw*(1/365)))*1,".")</f>
        <v>185614.27340199333</v>
      </c>
      <c r="Q15" s="78">
        <f>IFERROR((s_DL/(Rad_Spec!BB15*s_GSF_i*s_Fam*s_Foffset*acf!G15*s_ET_iw*(1/24)*s_EF_iw*(1/365)))*1,".")</f>
        <v>149145.97787213064</v>
      </c>
      <c r="R15" s="78">
        <f>IFERROR((s_DL/(Rad_Spec!AY15*s_GSF_i*s_Fam*s_Foffset*acf!C15*s_ET_iw*(1/24)*s_EF_iw*(1/365)))*1,".")</f>
        <v>29660.176451233834</v>
      </c>
    </row>
    <row r="16" spans="1:18">
      <c r="A16" s="82" t="s">
        <v>23</v>
      </c>
      <c r="B16" s="85" t="s">
        <v>8</v>
      </c>
      <c r="C16" s="78">
        <f>IFERROR((s_DL/(k_decay*Rad_Spec!V16*s_IFD_iw*s_EF_iw))*1,".")</f>
        <v>5.9218035562636162E-2</v>
      </c>
      <c r="D16" s="78">
        <f>IFERROR((s_DL/(k_decay*Rad_Spec!AN16*s_IRA_iw*(1/s_PEFm_pp)*s_SLF*s_ET_iw*s_EF_iw))*1,".")</f>
        <v>1.7458520274756303E-2</v>
      </c>
      <c r="E16" s="78">
        <f>IFERROR((s_DL/(k_decay*Rad_Spec!AN16*s_IRA_iw*(1/s_PEF)*s_SLF*s_ET_iw*s_EF_iw))*1,".")</f>
        <v>8.5686751895939592E-2</v>
      </c>
      <c r="F16" s="78">
        <f>IFERROR((s_DL/(k_decay*Rad_Spec!AY16*s_GSF_i*s_Fam*s_Foffset*acf!C16*s_ET_iw*(1/24)*s_EF_iw*(1/365)))*1,".")</f>
        <v>44351.0200165141</v>
      </c>
      <c r="G16" s="78">
        <f t="shared" si="2"/>
        <v>3.5017456660106278E-2</v>
      </c>
      <c r="H16" s="78">
        <f t="shared" si="3"/>
        <v>1.3483377662205391E-2</v>
      </c>
      <c r="I16" s="86">
        <f>IFERROR((s_DL/(Rad_Spec!AV16*s_GSF_i*s_Fam*s_Foffset*Fsurf!C16*s_EF_iw*(1/365)*s_ET_iw*(1/24)))*1,".")</f>
        <v>39683.261269593917</v>
      </c>
      <c r="J16" s="78">
        <f>IFERROR((s_DL/(Rad_Spec!AZ16*s_GSF_i*s_Fam*s_Foffset*Fsurf!C16*s_EF_iw*(1/365)*s_ET_iw*(1/24)))*1,".")</f>
        <v>62423.107615091561</v>
      </c>
      <c r="K16" s="78">
        <f>IFERROR((s_DL/(Rad_Spec!BA16*s_GSF_i*s_Fam*s_Foffset*Fsurf!C16*s_EF_iw*(1/365)*s_ET_iw*(1/24)))*1,".")</f>
        <v>40404.775110859257</v>
      </c>
      <c r="L16" s="78">
        <f>IFERROR((s_DL/(Rad_Spec!BB16*s_GSF_i*s_Fam*s_Foffset*Fsurf!C16*s_EF_iw*(1/365)*s_ET_iw*(1/24)))*1,".")</f>
        <v>39683.261269593917</v>
      </c>
      <c r="M16" s="78">
        <f>IFERROR((s_DL/(Rad_Spec!AY16*s_GSF_i*s_Fam*s_Foffset*Fsurf!C16*s_EF_iw*(1/365)*s_ET_iw*(1/24)))*1,".")</f>
        <v>32728.643528398217</v>
      </c>
      <c r="N16" s="78">
        <f>IFERROR((s_DL/(Rad_Spec!AV16*s_GSF_i*s_Fam*s_Foffset*acf!D16*s_ET_iw*(1/24)*s_EF_iw*(1/365)))*1,".")</f>
        <v>50273.450843124832</v>
      </c>
      <c r="O16" s="78">
        <f>IFERROR((s_DL/(Rad_Spec!AZ16*s_GSF_i*s_Fam*s_Foffset*acf!E16*s_ET_iw*(1/24)*s_EF_iw*(1/365)))*1,".")</f>
        <v>76822.925905284297</v>
      </c>
      <c r="P16" s="78">
        <f>IFERROR((s_DL/(Rad_Spec!BA16*s_GSF_i*s_Fam*s_Foffset*acf!F16*s_ET_iw*(1/24)*s_EF_iw*(1/365)))*1,".")</f>
        <v>51031.374754250544</v>
      </c>
      <c r="Q16" s="78">
        <f>IFERROR((s_DL/(Rad_Spec!BB16*s_GSF_i*s_Fam*s_Foffset*acf!G16*s_ET_iw*(1/24)*s_EF_iw*(1/365)))*1,".")</f>
        <v>50379.067336492728</v>
      </c>
      <c r="R16" s="78">
        <f>IFERROR((s_DL/(Rad_Spec!AY16*s_GSF_i*s_Fam*s_Foffset*acf!C16*s_ET_iw*(1/24)*s_EF_iw*(1/365)))*1,".")</f>
        <v>39241.643590549473</v>
      </c>
    </row>
    <row r="17" spans="1:18">
      <c r="A17" s="75" t="s">
        <v>24</v>
      </c>
      <c r="B17" s="85" t="s">
        <v>8</v>
      </c>
      <c r="C17" s="78">
        <f>IFERROR((s_DL/(k_decay*Rad_Spec!V17*s_IFD_iw*s_EF_iw))*1,".")</f>
        <v>296.5162068460055</v>
      </c>
      <c r="D17" s="78">
        <f>IFERROR((s_DL/(k_decay*Rad_Spec!AN17*s_IRA_iw*(1/s_PEFm_pp)*s_SLF*s_ET_iw*s_EF_iw))*1,".")</f>
        <v>8.3587348894868647</v>
      </c>
      <c r="E17" s="78">
        <f>IFERROR((s_DL/(k_decay*Rad_Spec!AN17*s_IRA_iw*(1/s_PEF)*s_SLF*s_ET_iw*s_EF_iw))*1,".")</f>
        <v>41.024830934555979</v>
      </c>
      <c r="F17" s="78">
        <f>IFERROR((s_DL/(k_decay*Rad_Spec!AY17*s_GSF_i*s_Fam*s_Foffset*acf!C17*s_ET_iw*(1/24)*s_EF_iw*(1/365)))*1,".")</f>
        <v>439.24015721392078</v>
      </c>
      <c r="G17" s="78">
        <f t="shared" si="2"/>
        <v>33.305981210665934</v>
      </c>
      <c r="H17" s="78">
        <f t="shared" si="3"/>
        <v>7.9818343038791522</v>
      </c>
      <c r="I17" s="86">
        <f>IFERROR((s_DL/(Rad_Spec!AV17*s_GSF_i*s_Fam*s_Foffset*Fsurf!C17*s_EF_iw*(1/365)*s_ET_iw*(1/24)))*1,".")</f>
        <v>76.283769355447333</v>
      </c>
      <c r="J17" s="78">
        <f>IFERROR((s_DL/(Rad_Spec!AZ17*s_GSF_i*s_Fam*s_Foffset*Fsurf!C17*s_EF_iw*(1/365)*s_ET_iw*(1/24)))*1,".")</f>
        <v>342.25984517477377</v>
      </c>
      <c r="K17" s="78">
        <f>IFERROR((s_DL/(Rad_Spec!BA17*s_GSF_i*s_Fam*s_Foffset*Fsurf!C17*s_EF_iw*(1/365)*s_ET_iw*(1/24)))*1,".")</f>
        <v>121.36873942367865</v>
      </c>
      <c r="L17" s="78">
        <f>IFERROR((s_DL/(Rad_Spec!BB17*s_GSF_i*s_Fam*s_Foffset*Fsurf!C17*s_EF_iw*(1/365)*s_ET_iw*(1/24)))*1,".")</f>
        <v>81.619994874747334</v>
      </c>
      <c r="M17" s="78">
        <f>IFERROR((s_DL/(Rad_Spec!AY17*s_GSF_i*s_Fam*s_Foffset*Fsurf!C17*s_EF_iw*(1/365)*s_ET_iw*(1/24)))*1,".")</f>
        <v>337.60066680737856</v>
      </c>
      <c r="N17" s="78">
        <f>IFERROR((s_DL/(Rad_Spec!AV17*s_GSF_i*s_Fam*s_Foffset*acf!D17*s_ET_iw*(1/24)*s_EF_iw*(1/365)))*1,".")</f>
        <v>85.661125075668764</v>
      </c>
      <c r="O17" s="78">
        <f>IFERROR((s_DL/(Rad_Spec!AZ17*s_GSF_i*s_Fam*s_Foffset*acf!E17*s_ET_iw*(1/24)*s_EF_iw*(1/365)))*1,".")</f>
        <v>383.82979722439342</v>
      </c>
      <c r="P17" s="78">
        <f>IFERROR((s_DL/(Rad_Spec!BA17*s_GSF_i*s_Fam*s_Foffset*acf!F17*s_ET_iw*(1/24)*s_EF_iw*(1/365)))*1,".")</f>
        <v>135.50870751922389</v>
      </c>
      <c r="Q17" s="78">
        <f>IFERROR((s_DL/(Rad_Spec!BB17*s_GSF_i*s_Fam*s_Foffset*acf!G17*s_ET_iw*(1/24)*s_EF_iw*(1/365)))*1,".")</f>
        <v>96.365749399038151</v>
      </c>
      <c r="R17" s="78">
        <f>IFERROR((s_DL/(Rad_Spec!AY17*s_GSF_i*s_Fam*s_Foffset*acf!C17*s_ET_iw*(1/24)*s_EF_iw*(1/365)))*1,".")</f>
        <v>388.63831527724921</v>
      </c>
    </row>
    <row r="18" spans="1:18">
      <c r="A18" s="75" t="s">
        <v>25</v>
      </c>
      <c r="B18" s="85" t="s">
        <v>8</v>
      </c>
      <c r="C18" s="78">
        <f>IFERROR((s_DL/(k_decay*Rad_Spec!V18*s_IFD_iw*s_EF_iw))*1,".")</f>
        <v>3.4062605579830388E-2</v>
      </c>
      <c r="D18" s="78">
        <f>IFERROR((s_DL/(k_decay*Rad_Spec!AN18*s_IRA_iw*(1/s_PEFm_pp)*s_SLF*s_ET_iw*s_EF_iw))*1,".")</f>
        <v>2.2494631892474467E-2</v>
      </c>
      <c r="E18" s="78">
        <f>IFERROR((s_DL/(k_decay*Rad_Spec!AN18*s_IRA_iw*(1/s_PEF)*s_SLF*s_ET_iw*s_EF_iw))*1,".")</f>
        <v>0.11040408417361448</v>
      </c>
      <c r="F18" s="78">
        <f>IFERROR((s_DL/(k_decay*Rad_Spec!AY18*s_GSF_i*s_Fam*s_Foffset*acf!C18*s_ET_iw*(1/24)*s_EF_iw*(1/365)))*1,".")</f>
        <v>11843528.059223883</v>
      </c>
      <c r="G18" s="78">
        <f t="shared" si="2"/>
        <v>2.603126555859149E-2</v>
      </c>
      <c r="H18" s="78">
        <f t="shared" si="3"/>
        <v>1.3547793477635022E-2</v>
      </c>
      <c r="I18" s="86">
        <f>IFERROR((s_DL/(Rad_Spec!AV18*s_GSF_i*s_Fam*s_Foffset*Fsurf!C18*s_EF_iw*(1/365)*s_ET_iw*(1/24)))*1,".")</f>
        <v>1815395.9165819192</v>
      </c>
      <c r="J18" s="78">
        <f>IFERROR((s_DL/(Rad_Spec!AZ18*s_GSF_i*s_Fam*s_Foffset*Fsurf!C18*s_EF_iw*(1/365)*s_ET_iw*(1/24)))*1,".")</f>
        <v>9355794.6554221772</v>
      </c>
      <c r="K18" s="78">
        <f>IFERROR((s_DL/(Rad_Spec!BA18*s_GSF_i*s_Fam*s_Foffset*Fsurf!C18*s_EF_iw*(1/365)*s_ET_iw*(1/24)))*1,".")</f>
        <v>3263390.2786174971</v>
      </c>
      <c r="L18" s="78">
        <f>IFERROR((s_DL/(Rad_Spec!BB18*s_GSF_i*s_Fam*s_Foffset*Fsurf!C18*s_EF_iw*(1/365)*s_ET_iw*(1/24)))*1,".")</f>
        <v>2076702.9045747712</v>
      </c>
      <c r="M18" s="78">
        <f>IFERROR((s_DL/(Rad_Spec!AY18*s_GSF_i*s_Fam*s_Foffset*Fsurf!C18*s_EF_iw*(1/365)*s_ET_iw*(1/24)))*1,".")</f>
        <v>9501884.2772792596</v>
      </c>
      <c r="N18" s="78">
        <f>IFERROR((s_DL/(Rad_Spec!AV18*s_GSF_i*s_Fam*s_Foffset*acf!D18*s_ET_iw*(1/24)*s_EF_iw*(1/365)))*1,".")</f>
        <v>1884970.431144946</v>
      </c>
      <c r="O18" s="78">
        <f>IFERROR((s_DL/(Rad_Spec!AZ18*s_GSF_i*s_Fam*s_Foffset*acf!E18*s_ET_iw*(1/24)*s_EF_iw*(1/365)))*1,".")</f>
        <v>9712109.9623555951</v>
      </c>
      <c r="P18" s="78">
        <f>IFERROR((s_DL/(Rad_Spec!BA18*s_GSF_i*s_Fam*s_Foffset*acf!F18*s_ET_iw*(1/24)*s_EF_iw*(1/365)))*1,".")</f>
        <v>3410288.8043986466</v>
      </c>
      <c r="Q18" s="78">
        <f>IFERROR((s_DL/(Rad_Spec!BB18*s_GSF_i*s_Fam*s_Foffset*acf!G18*s_ET_iw*(1/24)*s_EF_iw*(1/365)))*1,".")</f>
        <v>2136796.9518050612</v>
      </c>
      <c r="R18" s="78">
        <f>IFERROR((s_DL/(Rad_Spec!AY18*s_GSF_i*s_Fam*s_Foffset*acf!C18*s_ET_iw*(1/24)*s_EF_iw*(1/365)))*1,".")</f>
        <v>10479116.529488668</v>
      </c>
    </row>
    <row r="19" spans="1:18">
      <c r="A19" s="75" t="s">
        <v>26</v>
      </c>
      <c r="B19" s="76" t="s">
        <v>8</v>
      </c>
      <c r="C19" s="78" t="str">
        <f>IFERROR((s_DL/(k_decay*Rad_Spec!V19*s_IFD_iw*s_EF_iw))*1,".")</f>
        <v>.</v>
      </c>
      <c r="D19" s="78" t="str">
        <f>IFERROR((s_DL/(k_decay*Rad_Spec!AN19*s_IRA_iw*(1/s_PEFm_pp)*s_SLF*s_ET_iw*s_EF_iw))*1,".")</f>
        <v>.</v>
      </c>
      <c r="E19" s="78" t="str">
        <f>IFERROR((s_DL/(k_decay*Rad_Spec!AN19*s_IRA_iw*(1/s_PEF)*s_SLF*s_ET_iw*s_EF_iw))*1,".")</f>
        <v>.</v>
      </c>
      <c r="F19" s="78">
        <f>IFERROR((s_DL/(k_decay*Rad_Spec!AY19*s_GSF_i*s_Fam*s_Foffset*acf!C19*s_ET_iw*(1/24)*s_EF_iw*(1/365)))*1,".")</f>
        <v>3063765.786962816</v>
      </c>
      <c r="G19" s="78">
        <f t="shared" si="2"/>
        <v>3063765.786962816</v>
      </c>
      <c r="H19" s="78">
        <f t="shared" si="3"/>
        <v>3063765.786962816</v>
      </c>
      <c r="I19" s="86" t="str">
        <f>IFERROR((s_DL/(Rad_Spec!AV19*s_GSF_i*s_Fam*s_Foffset*Fsurf!C19*s_EF_iw*(1/365)*s_ET_iw*(1/24)))*1,".")</f>
        <v>.</v>
      </c>
      <c r="J19" s="78" t="str">
        <f>IFERROR((s_DL/(Rad_Spec!AZ19*s_GSF_i*s_Fam*s_Foffset*Fsurf!C19*s_EF_iw*(1/365)*s_ET_iw*(1/24)))*1,".")</f>
        <v>.</v>
      </c>
      <c r="K19" s="78" t="str">
        <f>IFERROR((s_DL/(Rad_Spec!BA19*s_GSF_i*s_Fam*s_Foffset*Fsurf!C19*s_EF_iw*(1/365)*s_ET_iw*(1/24)))*1,".")</f>
        <v>.</v>
      </c>
      <c r="L19" s="78" t="str">
        <f>IFERROR((s_DL/(Rad_Spec!BB19*s_GSF_i*s_Fam*s_Foffset*Fsurf!C19*s_EF_iw*(1/365)*s_ET_iw*(1/24)))*1,".")</f>
        <v>.</v>
      </c>
      <c r="M19" s="78" t="str">
        <f>IFERROR((s_DL/(Rad_Spec!AY19*s_GSF_i*s_Fam*s_Foffset*Fsurf!C19*s_EF_iw*(1/365)*s_ET_iw*(1/24)))*1,".")</f>
        <v>.</v>
      </c>
      <c r="N19" s="78">
        <f>IFERROR((s_DL/(Rad_Spec!AV19*s_GSF_i*s_Fam*s_Foffset*acf!D19*s_ET_iw*(1/24)*s_EF_iw*(1/365)))*1,".")</f>
        <v>490208.42784901446</v>
      </c>
      <c r="O19" s="78">
        <f>IFERROR((s_DL/(Rad_Spec!AZ19*s_GSF_i*s_Fam*s_Foffset*acf!E19*s_ET_iw*(1/24)*s_EF_iw*(1/365)))*1,".")</f>
        <v>2522065.3027592441</v>
      </c>
      <c r="P19" s="78">
        <f>IFERROR((s_DL/(Rad_Spec!BA19*s_GSF_i*s_Fam*s_Foffset*acf!F19*s_ET_iw*(1/24)*s_EF_iw*(1/365)))*1,".")</f>
        <v>883546.89215372363</v>
      </c>
      <c r="Q19" s="78">
        <f>IFERROR((s_DL/(Rad_Spec!BB19*s_GSF_i*s_Fam*s_Foffset*acf!G19*s_ET_iw*(1/24)*s_EF_iw*(1/365)))*1,".")</f>
        <v>550690.10541992006</v>
      </c>
      <c r="R19" s="78">
        <f>IFERROR((s_DL/(Rad_Spec!AY19*s_GSF_i*s_Fam*s_Foffset*acf!C19*s_ET_iw*(1/24)*s_EF_iw*(1/365)))*1,".")</f>
        <v>2710810.3717151829</v>
      </c>
    </row>
    <row r="20" spans="1:18">
      <c r="A20" s="75" t="s">
        <v>27</v>
      </c>
      <c r="B20" s="85" t="s">
        <v>8</v>
      </c>
      <c r="C20" s="78" t="str">
        <f>IFERROR((s_DL/(k_decay*Rad_Spec!V20*s_IFD_iw*s_EF_iw))*1,".")</f>
        <v>.</v>
      </c>
      <c r="D20" s="78" t="str">
        <f>IFERROR((s_DL/(k_decay*Rad_Spec!AN20*s_IRA_iw*(1/s_PEFm_pp)*s_SLF*s_ET_iw*s_EF_iw))*1,".")</f>
        <v>.</v>
      </c>
      <c r="E20" s="78" t="str">
        <f>IFERROR((s_DL/(k_decay*Rad_Spec!AN20*s_IRA_iw*(1/s_PEF)*s_SLF*s_ET_iw*s_EF_iw))*1,".")</f>
        <v>.</v>
      </c>
      <c r="F20" s="78">
        <f>IFERROR((s_DL/(k_decay*Rad_Spec!AY20*s_GSF_i*s_Fam*s_Foffset*acf!C20*s_ET_iw*(1/24)*s_EF_iw*(1/365)))*1,".")</f>
        <v>1390903.5705523596</v>
      </c>
      <c r="G20" s="78">
        <f t="shared" si="2"/>
        <v>1390903.5705523596</v>
      </c>
      <c r="H20" s="78">
        <f t="shared" si="3"/>
        <v>1390903.5705523596</v>
      </c>
      <c r="I20" s="86">
        <f>IFERROR((s_DL/(Rad_Spec!AV20*s_GSF_i*s_Fam*s_Foffset*Fsurf!C20*s_EF_iw*(1/365)*s_ET_iw*(1/24)))*1,".")</f>
        <v>213326.67969172745</v>
      </c>
      <c r="J20" s="78">
        <f>IFERROR((s_DL/(Rad_Spec!AZ20*s_GSF_i*s_Fam*s_Foffset*Fsurf!C20*s_EF_iw*(1/365)*s_ET_iw*(1/24)))*1,".")</f>
        <v>1096499.1336154791</v>
      </c>
      <c r="K20" s="78">
        <f>IFERROR((s_DL/(Rad_Spec!BA20*s_GSF_i*s_Fam*s_Foffset*Fsurf!C20*s_EF_iw*(1/365)*s_ET_iw*(1/24)))*1,".")</f>
        <v>383391.30545995774</v>
      </c>
      <c r="L20" s="78">
        <f>IFERROR((s_DL/(Rad_Spec!BB20*s_GSF_i*s_Fam*s_Foffset*Fsurf!C20*s_EF_iw*(1/365)*s_ET_iw*(1/24)))*1,".")</f>
        <v>242588.30389722984</v>
      </c>
      <c r="M20" s="78">
        <f>IFERROR((s_DL/(Rad_Spec!AY20*s_GSF_i*s_Fam*s_Foffset*Fsurf!C20*s_EF_iw*(1/365)*s_ET_iw*(1/24)))*1,".")</f>
        <v>1113181.3600573665</v>
      </c>
      <c r="N20" s="78">
        <f>IFERROR((s_DL/(Rad_Spec!AV20*s_GSF_i*s_Fam*s_Foffset*acf!D20*s_ET_iw*(1/24)*s_EF_iw*(1/365)))*1,".")</f>
        <v>222246.32782381016</v>
      </c>
      <c r="O20" s="78">
        <f>IFERROR((s_DL/(Rad_Spec!AZ20*s_GSF_i*s_Fam*s_Foffset*acf!E20*s_ET_iw*(1/24)*s_EF_iw*(1/365)))*1,".")</f>
        <v>1138264.2946451316</v>
      </c>
      <c r="P20" s="78">
        <f>IFERROR((s_DL/(Rad_Spec!BA20*s_GSF_i*s_Fam*s_Foffset*acf!F20*s_ET_iw*(1/24)*s_EF_iw*(1/365)))*1,".")</f>
        <v>400298.4407216151</v>
      </c>
      <c r="Q20" s="78">
        <f>IFERROR((s_DL/(Rad_Spec!BB20*s_GSF_i*s_Fam*s_Foffset*acf!G20*s_ET_iw*(1/24)*s_EF_iw*(1/365)))*1,".")</f>
        <v>249666.17441093735</v>
      </c>
      <c r="R20" s="78">
        <f>IFERROR((s_DL/(Rad_Spec!AY20*s_GSF_i*s_Fam*s_Foffset*acf!C20*s_ET_iw*(1/24)*s_EF_iw*(1/365)))*1,".")</f>
        <v>1230667.1225174754</v>
      </c>
    </row>
    <row r="21" spans="1:18">
      <c r="A21" s="75" t="s">
        <v>28</v>
      </c>
      <c r="B21" s="85" t="s">
        <v>8</v>
      </c>
      <c r="C21" s="78" t="str">
        <f>IFERROR((s_DL/(k_decay*Rad_Spec!V21*s_IFD_iw*s_EF_iw))*1,".")</f>
        <v>.</v>
      </c>
      <c r="D21" s="78">
        <f>IFERROR((s_DL/(k_decay*Rad_Spec!AN21*s_IRA_iw*(1/s_PEFm_pp)*s_SLF*s_ET_iw*s_EF_iw))*1,".")</f>
        <v>51.117722552504986</v>
      </c>
      <c r="E21" s="78">
        <f>IFERROR((s_DL/(k_decay*Rad_Spec!AN21*s_IRA_iw*(1/s_PEF)*s_SLF*s_ET_iw*s_EF_iw))*1,".")</f>
        <v>250.88676135830821</v>
      </c>
      <c r="F21" s="78">
        <f>IFERROR((s_DL/(k_decay*Rad_Spec!AY21*s_GSF_i*s_Fam*s_Foffset*acf!C21*s_ET_iw*(1/24)*s_EF_iw*(1/365)))*1,".")</f>
        <v>16080486789.613297</v>
      </c>
      <c r="G21" s="78">
        <f t="shared" si="2"/>
        <v>250.8867574439885</v>
      </c>
      <c r="H21" s="78">
        <f t="shared" si="3"/>
        <v>51.117722390008566</v>
      </c>
      <c r="I21" s="86">
        <f>IFERROR((s_DL/(Rad_Spec!AV21*s_GSF_i*s_Fam*s_Foffset*Fsurf!C21*s_EF_iw*(1/365)*s_ET_iw*(1/24)))*1,".")</f>
        <v>11121052192.018089</v>
      </c>
      <c r="J21" s="78">
        <f>IFERROR((s_DL/(Rad_Spec!AZ21*s_GSF_i*s_Fam*s_Foffset*Fsurf!C21*s_EF_iw*(1/365)*s_ET_iw*(1/24)))*1,".")</f>
        <v>23680171477.831627</v>
      </c>
      <c r="K21" s="78">
        <f>IFERROR((s_DL/(Rad_Spec!BA21*s_GSF_i*s_Fam*s_Foffset*Fsurf!C21*s_EF_iw*(1/365)*s_ET_iw*(1/24)))*1,".")</f>
        <v>12658524845.29248</v>
      </c>
      <c r="L21" s="78">
        <f>IFERROR((s_DL/(Rad_Spec!BB21*s_GSF_i*s_Fam*s_Foffset*Fsurf!C21*s_EF_iw*(1/365)*s_ET_iw*(1/24)))*1,".")</f>
        <v>11121052192.018089</v>
      </c>
      <c r="M21" s="78">
        <f>IFERROR((s_DL/(Rad_Spec!AY21*s_GSF_i*s_Fam*s_Foffset*Fsurf!C21*s_EF_iw*(1/365)*s_ET_iw*(1/24)))*1,".")</f>
        <v>13201204029.376379</v>
      </c>
      <c r="N21" s="78">
        <f>IFERROR((s_DL/(Rad_Spec!AV21*s_GSF_i*s_Fam*s_Foffset*acf!D21*s_ET_iw*(1/24)*s_EF_iw*(1/365)))*1,".")</f>
        <v>11986022918.063942</v>
      </c>
      <c r="O21" s="78">
        <f>IFERROR((s_DL/(Rad_Spec!AZ21*s_GSF_i*s_Fam*s_Foffset*acf!E21*s_ET_iw*(1/24)*s_EF_iw*(1/365)))*1,".")</f>
        <v>25521962592.774086</v>
      </c>
      <c r="P21" s="78">
        <f>IFERROR((s_DL/(Rad_Spec!BA21*s_GSF_i*s_Fam*s_Foffset*acf!F21*s_ET_iw*(1/24)*s_EF_iw*(1/365)))*1,".")</f>
        <v>13643076777.704117</v>
      </c>
      <c r="Q21" s="78">
        <f>IFERROR((s_DL/(Rad_Spec!BB21*s_GSF_i*s_Fam*s_Foffset*acf!G21*s_ET_iw*(1/24)*s_EF_iw*(1/365)))*1,".")</f>
        <v>11986022918.063942</v>
      </c>
      <c r="R21" s="78">
        <f>IFERROR((s_DL/(Rad_Spec!AY21*s_GSF_i*s_Fam*s_Foffset*acf!C21*s_ET_iw*(1/24)*s_EF_iw*(1/365)))*1,".")</f>
        <v>14227964342.77232</v>
      </c>
    </row>
    <row r="22" spans="1:18">
      <c r="A22" s="75" t="s">
        <v>29</v>
      </c>
      <c r="B22" s="76" t="s">
        <v>8</v>
      </c>
      <c r="C22" s="78">
        <f>IFERROR((s_DL/(k_decay*Rad_Spec!V22*s_IFD_iw*s_EF_iw))*1,".")</f>
        <v>0.41381277863046956</v>
      </c>
      <c r="D22" s="78">
        <f>IFERROR((s_DL/(k_decay*Rad_Spec!AN22*s_IRA_iw*(1/s_PEFm_pp)*s_SLF*s_ET_iw*s_EF_iw))*1,".")</f>
        <v>1.2517821314718257E-2</v>
      </c>
      <c r="E22" s="78">
        <f>IFERROR((s_DL/(k_decay*Rad_Spec!AN22*s_IRA_iw*(1/s_PEF)*s_SLF*s_ET_iw*s_EF_iw))*1,".")</f>
        <v>6.1437706769621382E-2</v>
      </c>
      <c r="F22" s="78">
        <f>IFERROR((s_DL/(k_decay*Rad_Spec!AY22*s_GSF_i*s_Fam*s_Foffset*acf!C22*s_ET_iw*(1/24)*s_EF_iw*(1/365)))*1,".")</f>
        <v>8860.1526197651474</v>
      </c>
      <c r="G22" s="78">
        <f t="shared" si="2"/>
        <v>5.3495062984633267E-2</v>
      </c>
      <c r="H22" s="78">
        <f t="shared" si="3"/>
        <v>1.2150259253579215E-2</v>
      </c>
      <c r="I22" s="86">
        <f>IFERROR((s_DL/(Rad_Spec!AV22*s_GSF_i*s_Fam*s_Foffset*Fsurf!C22*s_EF_iw*(1/365)*s_ET_iw*(1/24)))*1,".")</f>
        <v>9548.613645417814</v>
      </c>
      <c r="J22" s="78">
        <f>IFERROR((s_DL/(Rad_Spec!AZ22*s_GSF_i*s_Fam*s_Foffset*Fsurf!C22*s_EF_iw*(1/365)*s_ET_iw*(1/24)))*1,".")</f>
        <v>13163.840199029763</v>
      </c>
      <c r="K22" s="78">
        <f>IFERROR((s_DL/(Rad_Spec!BA22*s_GSF_i*s_Fam*s_Foffset*Fsurf!C22*s_EF_iw*(1/365)*s_ET_iw*(1/24)))*1,".")</f>
        <v>9588.8183344511544</v>
      </c>
      <c r="L22" s="78">
        <f>IFERROR((s_DL/(Rad_Spec!BB22*s_GSF_i*s_Fam*s_Foffset*Fsurf!C22*s_EF_iw*(1/365)*s_ET_iw*(1/24)))*1,".")</f>
        <v>9548.613645417814</v>
      </c>
      <c r="M22" s="78">
        <f>IFERROR((s_DL/(Rad_Spec!AY22*s_GSF_i*s_Fam*s_Foffset*Fsurf!C22*s_EF_iw*(1/365)*s_ET_iw*(1/24)))*1,".")</f>
        <v>6616.5009006598548</v>
      </c>
      <c r="N22" s="78">
        <f>IFERROR((s_DL/(Rad_Spec!AV22*s_GSF_i*s_Fam*s_Foffset*acf!D22*s_ET_iw*(1/24)*s_EF_iw*(1/365)))*1,".")</f>
        <v>12865.678817917962</v>
      </c>
      <c r="O22" s="78">
        <f>IFERROR((s_DL/(Rad_Spec!AZ22*s_GSF_i*s_Fam*s_Foffset*acf!E22*s_ET_iw*(1/24)*s_EF_iw*(1/365)))*1,".")</f>
        <v>15575.396337746768</v>
      </c>
      <c r="P22" s="78">
        <f>IFERROR((s_DL/(Rad_Spec!BA22*s_GSF_i*s_Fam*s_Foffset*acf!F22*s_ET_iw*(1/24)*s_EF_iw*(1/365)))*1,".")</f>
        <v>11748.111670709161</v>
      </c>
      <c r="Q22" s="78">
        <f>IFERROR((s_DL/(Rad_Spec!BB22*s_GSF_i*s_Fam*s_Foffset*acf!G22*s_ET_iw*(1/24)*s_EF_iw*(1/365)))*1,".")</f>
        <v>11666.466312553837</v>
      </c>
      <c r="R22" s="78">
        <f>IFERROR((s_DL/(Rad_Spec!AY22*s_GSF_i*s_Fam*s_Foffset*acf!C22*s_ET_iw*(1/24)*s_EF_iw*(1/365)))*1,".")</f>
        <v>7839.4352854395638</v>
      </c>
    </row>
    <row r="23" spans="1:18">
      <c r="A23" s="82" t="s">
        <v>30</v>
      </c>
      <c r="B23" s="85" t="s">
        <v>10</v>
      </c>
      <c r="C23" s="78">
        <f>IFERROR((s_DL/(k_decay*Rad_Spec!V23*s_IFD_iw*s_EF_iw))*1,".")</f>
        <v>0.14719911696998131</v>
      </c>
      <c r="D23" s="78">
        <f>IFERROR((s_DL/(k_decay*Rad_Spec!AN23*s_IRA_iw*(1/s_PEFm_pp)*s_SLF*s_ET_iw*s_EF_iw))*1,".")</f>
        <v>1.0220861869590344E-2</v>
      </c>
      <c r="E23" s="78">
        <f>IFERROR((s_DL/(k_decay*Rad_Spec!AN23*s_IRA_iw*(1/s_PEF)*s_SLF*s_ET_iw*s_EF_iw))*1,".")</f>
        <v>5.0164185818690858E-2</v>
      </c>
      <c r="F23" s="78">
        <f>IFERROR((s_DL/(k_decay*Rad_Spec!AY23*s_GSF_i*s_Fam*s_Foffset*acf!C23*s_ET_iw*(1/24)*s_EF_iw*(1/365)))*1,".")</f>
        <v>15526.466762655877</v>
      </c>
      <c r="G23" s="78">
        <f t="shared" si="2"/>
        <v>3.7413774284981403E-2</v>
      </c>
      <c r="H23" s="78">
        <f t="shared" si="3"/>
        <v>9.5572425233278312E-3</v>
      </c>
      <c r="I23" s="86">
        <f>IFERROR((s_DL/(Rad_Spec!AV23*s_GSF_i*s_Fam*s_Foffset*Fsurf!C23*s_EF_iw*(1/365)*s_ET_iw*(1/24)))*1,".")</f>
        <v>2889.1221411608726</v>
      </c>
      <c r="J23" s="78">
        <f>IFERROR((s_DL/(Rad_Spec!AZ23*s_GSF_i*s_Fam*s_Foffset*Fsurf!C23*s_EF_iw*(1/365)*s_ET_iw*(1/24)))*1,".")</f>
        <v>11583.744433899721</v>
      </c>
      <c r="K23" s="78">
        <f>IFERROR((s_DL/(Rad_Spec!BA23*s_GSF_i*s_Fam*s_Foffset*Fsurf!C23*s_EF_iw*(1/365)*s_ET_iw*(1/24)))*1,".")</f>
        <v>4197.8697777551133</v>
      </c>
      <c r="L23" s="78">
        <f>IFERROR((s_DL/(Rad_Spec!BB23*s_GSF_i*s_Fam*s_Foffset*Fsurf!C23*s_EF_iw*(1/365)*s_ET_iw*(1/24)))*1,".")</f>
        <v>2958.7395421527003</v>
      </c>
      <c r="M23" s="78">
        <f>IFERROR((s_DL/(Rad_Spec!AY23*s_GSF_i*s_Fam*s_Foffset*Fsurf!C23*s_EF_iw*(1/365)*s_ET_iw*(1/24)))*1,".")</f>
        <v>11748.995086990859</v>
      </c>
      <c r="N23" s="78">
        <f>IFERROR((s_DL/(Rad_Spec!AV23*s_GSF_i*s_Fam*s_Foffset*acf!D23*s_ET_iw*(1/24)*s_EF_iw*(1/365)))*1,".")</f>
        <v>3789.0788242904937</v>
      </c>
      <c r="O23" s="78">
        <f>IFERROR((s_DL/(Rad_Spec!AZ23*s_GSF_i*s_Fam*s_Foffset*acf!E23*s_ET_iw*(1/24)*s_EF_iw*(1/365)))*1,".")</f>
        <v>14258.590799472473</v>
      </c>
      <c r="P23" s="78">
        <f>IFERROR((s_DL/(Rad_Spec!BA23*s_GSF_i*s_Fam*s_Foffset*acf!F23*s_ET_iw*(1/24)*s_EF_iw*(1/365)))*1,".")</f>
        <v>5102.8174360055582</v>
      </c>
      <c r="Q23" s="78">
        <f>IFERROR((s_DL/(Rad_Spec!BB23*s_GSF_i*s_Fam*s_Foffset*acf!G23*s_ET_iw*(1/24)*s_EF_iw*(1/365)))*1,".")</f>
        <v>3633.5597531129124</v>
      </c>
      <c r="R23" s="78">
        <f>IFERROR((s_DL/(Rad_Spec!AY23*s_GSF_i*s_Fam*s_Foffset*acf!C23*s_ET_iw*(1/24)*s_EF_iw*(1/365)))*1,".")</f>
        <v>13737.769158269361</v>
      </c>
    </row>
    <row r="24" spans="1:18">
      <c r="A24" s="75" t="s">
        <v>31</v>
      </c>
      <c r="B24" s="85" t="s">
        <v>8</v>
      </c>
      <c r="C24" s="78" t="str">
        <f>IFERROR((s_DL/(k_decay*Rad_Spec!V24*s_IFD_iw*s_EF_iw))*1,".")</f>
        <v>.</v>
      </c>
      <c r="D24" s="78" t="str">
        <f>IFERROR((s_DL/(k_decay*Rad_Spec!AN24*s_IRA_iw*(1/s_PEFm_pp)*s_SLF*s_ET_iw*s_EF_iw))*1,".")</f>
        <v>.</v>
      </c>
      <c r="E24" s="78" t="str">
        <f>IFERROR((s_DL/(k_decay*Rad_Spec!AN24*s_IRA_iw*(1/s_PEF)*s_SLF*s_ET_iw*s_EF_iw))*1,".")</f>
        <v>.</v>
      </c>
      <c r="F24" s="78">
        <f>IFERROR((s_DL/(k_decay*Rad_Spec!AY24*s_GSF_i*s_Fam*s_Foffset*acf!C24*s_ET_iw*(1/24)*s_EF_iw*(1/365)))*1,".")</f>
        <v>150021.61328790465</v>
      </c>
      <c r="G24" s="78">
        <f t="shared" si="2"/>
        <v>150021.61328790465</v>
      </c>
      <c r="H24" s="78">
        <f t="shared" si="3"/>
        <v>150021.61328790465</v>
      </c>
      <c r="I24" s="86">
        <f>IFERROR((s_DL/(Rad_Spec!AV24*s_GSF_i*s_Fam*s_Foffset*Fsurf!C24*s_EF_iw*(1/365)*s_ET_iw*(1/24)))*1,".")</f>
        <v>23632.704439054287</v>
      </c>
      <c r="J24" s="78">
        <f>IFERROR((s_DL/(Rad_Spec!AZ24*s_GSF_i*s_Fam*s_Foffset*Fsurf!C24*s_EF_iw*(1/365)*s_ET_iw*(1/24)))*1,".")</f>
        <v>117391.21159268793</v>
      </c>
      <c r="K24" s="78">
        <f>IFERROR((s_DL/(Rad_Spec!BA24*s_GSF_i*s_Fam*s_Foffset*Fsurf!C24*s_EF_iw*(1/365)*s_ET_iw*(1/24)))*1,".")</f>
        <v>41131.729863392182</v>
      </c>
      <c r="L24" s="78">
        <f>IFERROR((s_DL/(Rad_Spec!BB24*s_GSF_i*s_Fam*s_Foffset*Fsurf!C24*s_EF_iw*(1/365)*s_ET_iw*(1/24)))*1,".")</f>
        <v>26413.022608354782</v>
      </c>
      <c r="M24" s="78">
        <f>IFERROR((s_DL/(Rad_Spec!AY24*s_GSF_i*s_Fam*s_Foffset*Fsurf!C24*s_EF_iw*(1/365)*s_ET_iw*(1/24)))*1,".")</f>
        <v>118924.70014285922</v>
      </c>
      <c r="N24" s="78">
        <f>IFERROR((s_DL/(Rad_Spec!AV24*s_GSF_i*s_Fam*s_Foffset*acf!D24*s_ET_iw*(1/24)*s_EF_iw*(1/365)))*1,".")</f>
        <v>25588.509477371375</v>
      </c>
      <c r="O24" s="78">
        <f>IFERROR((s_DL/(Rad_Spec!AZ24*s_GSF_i*s_Fam*s_Foffset*acf!E24*s_ET_iw*(1/24)*s_EF_iw*(1/365)))*1,".")</f>
        <v>124319.3707972157</v>
      </c>
      <c r="P24" s="78">
        <f>IFERROR((s_DL/(Rad_Spec!BA24*s_GSF_i*s_Fam*s_Foffset*acf!F24*s_ET_iw*(1/24)*s_EF_iw*(1/365)))*1,".")</f>
        <v>44258.103195736046</v>
      </c>
      <c r="Q24" s="78">
        <f>IFERROR((s_DL/(Rad_Spec!BB24*s_GSF_i*s_Fam*s_Foffset*acf!G24*s_ET_iw*(1/24)*s_EF_iw*(1/365)))*1,".")</f>
        <v>27353.381528442813</v>
      </c>
      <c r="R24" s="78">
        <f>IFERROR((s_DL/(Rad_Spec!AY24*s_GSF_i*s_Fam*s_Foffset*acf!C24*s_ET_iw*(1/24)*s_EF_iw*(1/365)))*1,".")</f>
        <v>132738.65352659617</v>
      </c>
    </row>
    <row r="25" spans="1:18">
      <c r="A25" s="82" t="s">
        <v>32</v>
      </c>
      <c r="B25" s="85" t="s">
        <v>10</v>
      </c>
      <c r="C25" s="78" t="str">
        <f>IFERROR((s_DL/(k_decay*Rad_Spec!V25*s_IFD_iw*s_EF_iw))*1,".")</f>
        <v>.</v>
      </c>
      <c r="D25" s="78">
        <f>IFERROR((s_DL/(k_decay*Rad_Spec!AN25*s_IRA_iw*(1/s_PEFm_pp)*s_SLF*s_ET_iw*s_EF_iw))*1,".")</f>
        <v>59.468251274822592</v>
      </c>
      <c r="E25" s="78">
        <f>IFERROR((s_DL/(k_decay*Rad_Spec!AN25*s_IRA_iw*(1/s_PEF)*s_SLF*s_ET_iw*s_EF_iw))*1,".")</f>
        <v>291.87131626722265</v>
      </c>
      <c r="F25" s="78">
        <f>IFERROR((s_DL/(k_decay*Rad_Spec!AY25*s_GSF_i*s_Fam*s_Foffset*acf!C25*s_ET_iw*(1/24)*s_EF_iw*(1/365)))*1,".")</f>
        <v>293563.92434827337</v>
      </c>
      <c r="G25" s="78">
        <f t="shared" si="2"/>
        <v>291.5814160286825</v>
      </c>
      <c r="H25" s="78">
        <f t="shared" si="3"/>
        <v>59.456207026990782</v>
      </c>
      <c r="I25" s="86">
        <f>IFERROR((s_DL/(Rad_Spec!AV25*s_GSF_i*s_Fam*s_Foffset*Fsurf!C25*s_EF_iw*(1/365)*s_ET_iw*(1/24)))*1,".")</f>
        <v>46792.281662111469</v>
      </c>
      <c r="J25" s="78">
        <f>IFERROR((s_DL/(Rad_Spec!AZ25*s_GSF_i*s_Fam*s_Foffset*Fsurf!C25*s_EF_iw*(1/365)*s_ET_iw*(1/24)))*1,".")</f>
        <v>226030.51311358938</v>
      </c>
      <c r="K25" s="78">
        <f>IFERROR((s_DL/(Rad_Spec!BA25*s_GSF_i*s_Fam*s_Foffset*Fsurf!C25*s_EF_iw*(1/365)*s_ET_iw*(1/24)))*1,".")</f>
        <v>79261.814405359706</v>
      </c>
      <c r="L25" s="78">
        <f>IFERROR((s_DL/(Rad_Spec!BB25*s_GSF_i*s_Fam*s_Foffset*Fsurf!C25*s_EF_iw*(1/365)*s_ET_iw*(1/24)))*1,".")</f>
        <v>51291.539514237593</v>
      </c>
      <c r="M25" s="78">
        <f>IFERROR((s_DL/(Rad_Spec!AY25*s_GSF_i*s_Fam*s_Foffset*Fsurf!C25*s_EF_iw*(1/365)*s_ET_iw*(1/24)))*1,".")</f>
        <v>229138.72633787649</v>
      </c>
      <c r="N25" s="78">
        <f>IFERROR((s_DL/(Rad_Spec!AV25*s_GSF_i*s_Fam*s_Foffset*acf!D25*s_ET_iw*(1/24)*s_EF_iw*(1/365)))*1,".")</f>
        <v>49561.482716621016</v>
      </c>
      <c r="O25" s="78">
        <f>IFERROR((s_DL/(Rad_Spec!AZ25*s_GSF_i*s_Fam*s_Foffset*acf!E25*s_ET_iw*(1/24)*s_EF_iw*(1/365)))*1,".")</f>
        <v>240347.82215779446</v>
      </c>
      <c r="P25" s="78">
        <f>IFERROR((s_DL/(Rad_Spec!BA25*s_GSF_i*s_Fam*s_Foffset*acf!F25*s_ET_iw*(1/24)*s_EF_iw*(1/365)))*1,".")</f>
        <v>84965.548004900498</v>
      </c>
      <c r="Q25" s="78">
        <f>IFERROR((s_DL/(Rad_Spec!BB25*s_GSF_i*s_Fam*s_Foffset*acf!G25*s_ET_iw*(1/24)*s_EF_iw*(1/365)))*1,".")</f>
        <v>55707.346516109479</v>
      </c>
      <c r="R25" s="78">
        <f>IFERROR((s_DL/(Rad_Spec!AY25*s_GSF_i*s_Fam*s_Foffset*acf!C25*s_ET_iw*(1/24)*s_EF_iw*(1/365)))*1,".")</f>
        <v>259744.44073729377</v>
      </c>
    </row>
    <row r="26" spans="1:18">
      <c r="A26" s="75" t="s">
        <v>33</v>
      </c>
      <c r="B26" s="76" t="s">
        <v>8</v>
      </c>
      <c r="C26" s="78">
        <f>IFERROR((s_DL/(k_decay*Rad_Spec!V26*s_IFD_iw*s_EF_iw))*1,".")</f>
        <v>8.2596698900991528E-2</v>
      </c>
      <c r="D26" s="78">
        <f>IFERROR((s_DL/(k_decay*Rad_Spec!AN26*s_IRA_iw*(1/s_PEFm_pp)*s_SLF*s_ET_iw*s_EF_iw))*1,".")</f>
        <v>1.3943692351891458E-3</v>
      </c>
      <c r="E26" s="78">
        <f>IFERROR((s_DL/(k_decay*Rad_Spec!AN26*s_IRA_iw*(1/s_PEF)*s_SLF*s_ET_iw*s_EF_iw))*1,".")</f>
        <v>6.8435909130134531E-3</v>
      </c>
      <c r="F26" s="78">
        <f>IFERROR((s_DL/(k_decay*Rad_Spec!AY26*s_GSF_i*s_Fam*s_Foffset*acf!C26*s_ET_iw*(1/24)*s_EF_iw*(1/365)))*1,".")</f>
        <v>1273.168082492992</v>
      </c>
      <c r="G26" s="78">
        <f t="shared" si="2"/>
        <v>6.3199170454172242E-3</v>
      </c>
      <c r="H26" s="78">
        <f t="shared" si="3"/>
        <v>1.3712192783287475E-3</v>
      </c>
      <c r="I26" s="86">
        <f>IFERROR((s_DL/(Rad_Spec!AV26*s_GSF_i*s_Fam*s_Foffset*Fsurf!C26*s_EF_iw*(1/365)*s_ET_iw*(1/24)))*1,".")</f>
        <v>295.75900706911023</v>
      </c>
      <c r="J26" s="78">
        <f>IFERROR((s_DL/(Rad_Spec!AZ26*s_GSF_i*s_Fam*s_Foffset*Fsurf!C26*s_EF_iw*(1/365)*s_ET_iw*(1/24)))*1,".")</f>
        <v>992.30690824930218</v>
      </c>
      <c r="K26" s="78">
        <f>IFERROR((s_DL/(Rad_Spec!BA26*s_GSF_i*s_Fam*s_Foffset*Fsurf!C26*s_EF_iw*(1/365)*s_ET_iw*(1/24)))*1,".")</f>
        <v>389.28963323626476</v>
      </c>
      <c r="L26" s="78">
        <f>IFERROR((s_DL/(Rad_Spec!BB26*s_GSF_i*s_Fam*s_Foffset*Fsurf!C26*s_EF_iw*(1/365)*s_ET_iw*(1/24)))*1,".")</f>
        <v>299.65057295159858</v>
      </c>
      <c r="M26" s="78">
        <f>IFERROR((s_DL/(Rad_Spec!AY26*s_GSF_i*s_Fam*s_Foffset*Fsurf!C26*s_EF_iw*(1/365)*s_ET_iw*(1/24)))*1,".")</f>
        <v>939.11625686785055</v>
      </c>
      <c r="N26" s="78">
        <f>IFERROR((s_DL/(Rad_Spec!AV26*s_GSF_i*s_Fam*s_Foffset*acf!D26*s_ET_iw*(1/24)*s_EF_iw*(1/365)))*1,".")</f>
        <v>363.69304022345375</v>
      </c>
      <c r="O26" s="78">
        <f>IFERROR((s_DL/(Rad_Spec!AZ26*s_GSF_i*s_Fam*s_Foffset*acf!E26*s_ET_iw*(1/24)*s_EF_iw*(1/365)))*1,".")</f>
        <v>1262.4456044367823</v>
      </c>
      <c r="P26" s="78">
        <f>IFERROR((s_DL/(Rad_Spec!BA26*s_GSF_i*s_Fam*s_Foffset*acf!F26*s_ET_iw*(1/24)*s_EF_iw*(1/365)))*1,".")</f>
        <v>500.10482023329973</v>
      </c>
      <c r="Q26" s="78">
        <f>IFERROR((s_DL/(Rad_Spec!BB26*s_GSF_i*s_Fam*s_Foffset*acf!G26*s_ET_iw*(1/24)*s_EF_iw*(1/365)))*1,".")</f>
        <v>381.26789775929001</v>
      </c>
      <c r="R26" s="78">
        <f>IFERROR((s_DL/(Rad_Spec!AY26*s_GSF_i*s_Fam*s_Foffset*acf!C26*s_ET_iw*(1/24)*s_EF_iw*(1/365)))*1,".")</f>
        <v>1126.4951314637233</v>
      </c>
    </row>
    <row r="27" spans="1:18">
      <c r="A27" s="75" t="s">
        <v>34</v>
      </c>
      <c r="B27" s="85" t="s">
        <v>8</v>
      </c>
      <c r="C27" s="78" t="str">
        <f>IFERROR((s_DL/(k_decay*Rad_Spec!V27*s_IFD_iw*s_EF_iw))*1,".")</f>
        <v>.</v>
      </c>
      <c r="D27" s="78" t="str">
        <f>IFERROR((s_DL/(k_decay*Rad_Spec!AN27*s_IRA_iw*(1/s_PEFm_pp)*s_SLF*s_ET_iw*s_EF_iw))*1,".")</f>
        <v>.</v>
      </c>
      <c r="E27" s="78" t="str">
        <f>IFERROR((s_DL/(k_decay*Rad_Spec!AN27*s_IRA_iw*(1/s_PEF)*s_SLF*s_ET_iw*s_EF_iw))*1,".")</f>
        <v>.</v>
      </c>
      <c r="F27" s="78">
        <f>IFERROR((s_DL/(k_decay*Rad_Spec!AY27*s_GSF_i*s_Fam*s_Foffset*acf!C27*s_ET_iw*(1/24)*s_EF_iw*(1/365)))*1,".")</f>
        <v>1669.3509871977519</v>
      </c>
      <c r="G27" s="78">
        <f t="shared" si="2"/>
        <v>1669.3509871977519</v>
      </c>
      <c r="H27" s="78">
        <f t="shared" si="3"/>
        <v>1669.3509871977519</v>
      </c>
      <c r="I27" s="86">
        <f>IFERROR((s_DL/(Rad_Spec!AV27*s_GSF_i*s_Fam*s_Foffset*Fsurf!C27*s_EF_iw*(1/365)*s_ET_iw*(1/24)))*1,".")</f>
        <v>7160.767368328643</v>
      </c>
      <c r="J27" s="78">
        <f>IFERROR((s_DL/(Rad_Spec!AZ27*s_GSF_i*s_Fam*s_Foffset*Fsurf!C27*s_EF_iw*(1/365)*s_ET_iw*(1/24)))*1,".")</f>
        <v>12063.952906248252</v>
      </c>
      <c r="K27" s="78">
        <f>IFERROR((s_DL/(Rad_Spec!BA27*s_GSF_i*s_Fam*s_Foffset*Fsurf!C27*s_EF_iw*(1/365)*s_ET_iw*(1/24)))*1,".")</f>
        <v>8653.6481977681833</v>
      </c>
      <c r="L27" s="78">
        <f>IFERROR((s_DL/(Rad_Spec!BB27*s_GSF_i*s_Fam*s_Foffset*Fsurf!C27*s_EF_iw*(1/365)*s_ET_iw*(1/24)))*1,".")</f>
        <v>7343.2756820641534</v>
      </c>
      <c r="M27" s="78">
        <f>IFERROR((s_DL/(Rad_Spec!AY27*s_GSF_i*s_Fam*s_Foffset*Fsurf!C27*s_EF_iw*(1/365)*s_ET_iw*(1/24)))*1,".")</f>
        <v>1278.8706055287078</v>
      </c>
      <c r="N27" s="78">
        <f>IFERROR((s_DL/(Rad_Spec!AV27*s_GSF_i*s_Fam*s_Foffset*acf!D27*s_ET_iw*(1/24)*s_EF_iw*(1/365)))*1,".")</f>
        <v>8051.190450084825</v>
      </c>
      <c r="O27" s="78">
        <f>IFERROR((s_DL/(Rad_Spec!AZ27*s_GSF_i*s_Fam*s_Foffset*acf!E27*s_ET_iw*(1/24)*s_EF_iw*(1/365)))*1,".")</f>
        <v>14369.056834187397</v>
      </c>
      <c r="P27" s="78">
        <f>IFERROR((s_DL/(Rad_Spec!BA27*s_GSF_i*s_Fam*s_Foffset*acf!F27*s_ET_iw*(1/24)*s_EF_iw*(1/365)))*1,".")</f>
        <v>10426.428157453196</v>
      </c>
      <c r="Q27" s="78">
        <f>IFERROR((s_DL/(Rad_Spec!BB27*s_GSF_i*s_Fam*s_Foffset*acf!G27*s_ET_iw*(1/24)*s_EF_iw*(1/365)))*1,".")</f>
        <v>8776.7688560869556</v>
      </c>
      <c r="R27" s="78">
        <f>IFERROR((s_DL/(Rad_Spec!AY27*s_GSF_i*s_Fam*s_Foffset*acf!C27*s_ET_iw*(1/24)*s_EF_iw*(1/365)))*1,".")</f>
        <v>1477.03652458848</v>
      </c>
    </row>
    <row r="28" spans="1:18">
      <c r="A28" s="75" t="s">
        <v>35</v>
      </c>
      <c r="B28" s="76" t="s">
        <v>8</v>
      </c>
      <c r="C28" s="78" t="str">
        <f>IFERROR((s_DL/(k_decay*Rad_Spec!V28*s_IFD_iw*s_EF_iw))*1,".")</f>
        <v>.</v>
      </c>
      <c r="D28" s="78" t="str">
        <f>IFERROR((s_DL/(k_decay*Rad_Spec!AN28*s_IRA_iw*(1/s_PEFm_pp)*s_SLF*s_ET_iw*s_EF_iw))*1,".")</f>
        <v>.</v>
      </c>
      <c r="E28" s="78" t="str">
        <f>IFERROR((s_DL/(k_decay*Rad_Spec!AN28*s_IRA_iw*(1/s_PEF)*s_SLF*s_ET_iw*s_EF_iw))*1,".")</f>
        <v>.</v>
      </c>
      <c r="F28" s="78">
        <f>IFERROR((s_DL/(k_decay*Rad_Spec!AY28*s_GSF_i*s_Fam*s_Foffset*acf!C28*s_ET_iw*(1/24)*s_EF_iw*(1/365)))*1,".")</f>
        <v>54.904513558397497</v>
      </c>
      <c r="G28" s="78">
        <f t="shared" si="2"/>
        <v>54.904513558397504</v>
      </c>
      <c r="H28" s="78">
        <f t="shared" si="3"/>
        <v>54.904513558397504</v>
      </c>
      <c r="I28" s="86">
        <f>IFERROR((s_DL/(Rad_Spec!AV28*s_GSF_i*s_Fam*s_Foffset*Fsurf!C28*s_EF_iw*(1/365)*s_ET_iw*(1/24)))*1,".")</f>
        <v>8.1328885938889908</v>
      </c>
      <c r="J28" s="78">
        <f>IFERROR((s_DL/(Rad_Spec!AZ28*s_GSF_i*s_Fam*s_Foffset*Fsurf!C28*s_EF_iw*(1/365)*s_ET_iw*(1/24)))*1,".")</f>
        <v>44.472700326900906</v>
      </c>
      <c r="K28" s="78">
        <f>IFERROR((s_DL/(Rad_Spec!BA28*s_GSF_i*s_Fam*s_Foffset*Fsurf!C28*s_EF_iw*(1/365)*s_ET_iw*(1/24)))*1,".")</f>
        <v>15.479448180081535</v>
      </c>
      <c r="L28" s="78">
        <f>IFERROR((s_DL/(Rad_Spec!BB28*s_GSF_i*s_Fam*s_Foffset*Fsurf!C28*s_EF_iw*(1/365)*s_ET_iw*(1/24)))*1,".")</f>
        <v>9.6779969623307665</v>
      </c>
      <c r="M28" s="78">
        <f>IFERROR((s_DL/(Rad_Spec!AY28*s_GSF_i*s_Fam*s_Foffset*Fsurf!C28*s_EF_iw*(1/365)*s_ET_iw*(1/24)))*1,".")</f>
        <v>44.327683517866731</v>
      </c>
      <c r="N28" s="78">
        <f>IFERROR((s_DL/(Rad_Spec!AV28*s_GSF_i*s_Fam*s_Foffset*acf!D28*s_ET_iw*(1/24)*s_EF_iw*(1/365)))*1,".")</f>
        <v>8.2105913511554469</v>
      </c>
      <c r="O28" s="78">
        <f>IFERROR((s_DL/(Rad_Spec!AZ28*s_GSF_i*s_Fam*s_Foffset*acf!E28*s_ET_iw*(1/24)*s_EF_iw*(1/365)))*1,".")</f>
        <v>45.436976646826757</v>
      </c>
      <c r="P28" s="78">
        <f>IFERROR((s_DL/(Rad_Spec!BA28*s_GSF_i*s_Fam*s_Foffset*acf!F28*s_ET_iw*(1/24)*s_EF_iw*(1/365)))*1,".")</f>
        <v>15.632872799211539</v>
      </c>
      <c r="Q28" s="78">
        <f>IFERROR((s_DL/(Rad_Spec!BB28*s_GSF_i*s_Fam*s_Foffset*acf!G28*s_ET_iw*(1/24)*s_EF_iw*(1/365)))*1,".")</f>
        <v>10.07415223436629</v>
      </c>
      <c r="R28" s="78">
        <f>IFERROR((s_DL/(Rad_Spec!AY28*s_GSF_i*s_Fam*s_Foffset*acf!C28*s_ET_iw*(1/24)*s_EF_iw*(1/365)))*1,".")</f>
        <v>48.579341619851853</v>
      </c>
    </row>
    <row r="29" spans="1:18">
      <c r="A29" s="75" t="s">
        <v>36</v>
      </c>
      <c r="B29" s="85" t="s">
        <v>8</v>
      </c>
      <c r="C29" s="78" t="str">
        <f>IFERROR((s_DL/(k_decay*Rad_Spec!V29*s_IFD_iw*s_EF_iw))*1,".")</f>
        <v>.</v>
      </c>
      <c r="D29" s="78" t="str">
        <f>IFERROR((s_DL/(k_decay*Rad_Spec!AN29*s_IRA_iw*(1/s_PEFm_pp)*s_SLF*s_ET_iw*s_EF_iw))*1,".")</f>
        <v>.</v>
      </c>
      <c r="E29" s="78" t="str">
        <f>IFERROR((s_DL/(k_decay*Rad_Spec!AN29*s_IRA_iw*(1/s_PEF)*s_SLF*s_ET_iw*s_EF_iw))*1,".")</f>
        <v>.</v>
      </c>
      <c r="F29" s="78">
        <f>IFERROR((s_DL/(k_decay*Rad_Spec!AY29*s_GSF_i*s_Fam*s_Foffset*acf!C29*s_ET_iw*(1/24)*s_EF_iw*(1/365)))*1,".")</f>
        <v>41.757768226292292</v>
      </c>
      <c r="G29" s="78">
        <f t="shared" si="2"/>
        <v>41.757768226292292</v>
      </c>
      <c r="H29" s="78">
        <f t="shared" si="3"/>
        <v>41.757768226292292</v>
      </c>
      <c r="I29" s="86" t="str">
        <f>IFERROR((s_DL/(Rad_Spec!AV29*s_GSF_i*s_Fam*s_Foffset*Fsurf!C29*s_EF_iw*(1/365)*s_ET_iw*(1/24)))*1,".")</f>
        <v>.</v>
      </c>
      <c r="J29" s="78" t="str">
        <f>IFERROR((s_DL/(Rad_Spec!AZ29*s_GSF_i*s_Fam*s_Foffset*Fsurf!C29*s_EF_iw*(1/365)*s_ET_iw*(1/24)))*1,".")</f>
        <v>.</v>
      </c>
      <c r="K29" s="78" t="str">
        <f>IFERROR((s_DL/(Rad_Spec!BA29*s_GSF_i*s_Fam*s_Foffset*Fsurf!C29*s_EF_iw*(1/365)*s_ET_iw*(1/24)))*1,".")</f>
        <v>.</v>
      </c>
      <c r="L29" s="78" t="str">
        <f>IFERROR((s_DL/(Rad_Spec!BB29*s_GSF_i*s_Fam*s_Foffset*Fsurf!C29*s_EF_iw*(1/365)*s_ET_iw*(1/24)))*1,".")</f>
        <v>.</v>
      </c>
      <c r="M29" s="78" t="str">
        <f>IFERROR((s_DL/(Rad_Spec!AY29*s_GSF_i*s_Fam*s_Foffset*Fsurf!C29*s_EF_iw*(1/365)*s_ET_iw*(1/24)))*1,".")</f>
        <v>.</v>
      </c>
      <c r="N29" s="78">
        <f>IFERROR((s_DL/(Rad_Spec!AV29*s_GSF_i*s_Fam*s_Foffset*acf!D29*s_ET_iw*(1/24)*s_EF_iw*(1/365)))*1,".")</f>
        <v>6.3234159025362358</v>
      </c>
      <c r="O29" s="78">
        <f>IFERROR((s_DL/(Rad_Spec!AZ29*s_GSF_i*s_Fam*s_Foffset*acf!E29*s_ET_iw*(1/24)*s_EF_iw*(1/365)))*1,".")</f>
        <v>34.546056786039401</v>
      </c>
      <c r="P29" s="78">
        <f>IFERROR((s_DL/(Rad_Spec!BA29*s_GSF_i*s_Fam*s_Foffset*acf!F29*s_ET_iw*(1/24)*s_EF_iw*(1/365)))*1,".")</f>
        <v>11.996948021316735</v>
      </c>
      <c r="Q29" s="78">
        <f>IFERROR((s_DL/(Rad_Spec!BB29*s_GSF_i*s_Fam*s_Foffset*acf!G29*s_ET_iw*(1/24)*s_EF_iw*(1/365)))*1,".")</f>
        <v>7.5377992265061939</v>
      </c>
      <c r="R29" s="78">
        <f>IFERROR((s_DL/(Rad_Spec!AY29*s_GSF_i*s_Fam*s_Foffset*acf!C29*s_ET_iw*(1/24)*s_EF_iw*(1/365)))*1,".")</f>
        <v>36.947142529366516</v>
      </c>
    </row>
    <row r="30" spans="1:18">
      <c r="A30" s="75" t="s">
        <v>37</v>
      </c>
      <c r="B30" s="76" t="s">
        <v>8</v>
      </c>
      <c r="C30" s="78">
        <f>IFERROR((s_DL/(k_decay*Rad_Spec!V30*s_IFD_iw*s_EF_iw))*1,".")</f>
        <v>0.80499517092958528</v>
      </c>
      <c r="D30" s="78">
        <f>IFERROR((s_DL/(k_decay*Rad_Spec!AN30*s_IRA_iw*(1/s_PEFm_pp)*s_SLF*s_ET_iw*s_EF_iw))*1,".")</f>
        <v>1.0220861869590344E-2</v>
      </c>
      <c r="E30" s="78">
        <f>IFERROR((s_DL/(k_decay*Rad_Spec!AN30*s_IRA_iw*(1/s_PEF)*s_SLF*s_ET_iw*s_EF_iw))*1,".")</f>
        <v>5.0164185818690858E-2</v>
      </c>
      <c r="F30" s="78">
        <f>IFERROR((s_DL/(k_decay*Rad_Spec!AY30*s_GSF_i*s_Fam*s_Foffset*acf!C30*s_ET_iw*(1/24)*s_EF_iw*(1/365)))*1,".")</f>
        <v>202188.4736046966</v>
      </c>
      <c r="G30" s="78">
        <f t="shared" si="2"/>
        <v>4.7221512093294525E-2</v>
      </c>
      <c r="H30" s="78">
        <f t="shared" si="3"/>
        <v>1.0092716170951567E-2</v>
      </c>
      <c r="I30" s="86">
        <f>IFERROR((s_DL/(Rad_Spec!AV30*s_GSF_i*s_Fam*s_Foffset*Fsurf!C30*s_EF_iw*(1/365)*s_ET_iw*(1/24)))*1,".")</f>
        <v>89662.847099472827</v>
      </c>
      <c r="J30" s="78">
        <f>IFERROR((s_DL/(Rad_Spec!AZ30*s_GSF_i*s_Fam*s_Foffset*Fsurf!C30*s_EF_iw*(1/365)*s_ET_iw*(1/24)))*1,".")</f>
        <v>304235.31567545264</v>
      </c>
      <c r="K30" s="78">
        <f>IFERROR((s_DL/(Rad_Spec!BA30*s_GSF_i*s_Fam*s_Foffset*Fsurf!C30*s_EF_iw*(1/365)*s_ET_iw*(1/24)))*1,".")</f>
        <v>125681.25576336365</v>
      </c>
      <c r="L30" s="78">
        <f>IFERROR((s_DL/(Rad_Spec!BB30*s_GSF_i*s_Fam*s_Foffset*Fsurf!C30*s_EF_iw*(1/365)*s_ET_iw*(1/24)))*1,".")</f>
        <v>92676.724312900464</v>
      </c>
      <c r="M30" s="78">
        <f>IFERROR((s_DL/(Rad_Spec!AY30*s_GSF_i*s_Fam*s_Foffset*Fsurf!C30*s_EF_iw*(1/365)*s_ET_iw*(1/24)))*1,".")</f>
        <v>148092.49017664508</v>
      </c>
      <c r="N30" s="78">
        <f>IFERROR((s_DL/(Rad_Spec!AV30*s_GSF_i*s_Fam*s_Foffset*acf!D30*s_ET_iw*(1/24)*s_EF_iw*(1/365)))*1,".")</f>
        <v>108312.71929616318</v>
      </c>
      <c r="O30" s="78">
        <f>IFERROR((s_DL/(Rad_Spec!AZ30*s_GSF_i*s_Fam*s_Foffset*acf!E30*s_ET_iw*(1/24)*s_EF_iw*(1/365)))*1,".")</f>
        <v>375093.91620885278</v>
      </c>
      <c r="P30" s="78">
        <f>IFERROR((s_DL/(Rad_Spec!BA30*s_GSF_i*s_Fam*s_Foffset*acf!F30*s_ET_iw*(1/24)*s_EF_iw*(1/365)))*1,".")</f>
        <v>156351.76675788895</v>
      </c>
      <c r="Q30" s="78">
        <f>IFERROR((s_DL/(Rad_Spec!BB30*s_GSF_i*s_Fam*s_Foffset*acf!G30*s_ET_iw*(1/24)*s_EF_iw*(1/365)))*1,".")</f>
        <v>116467.73631554769</v>
      </c>
      <c r="R30" s="78">
        <f>IFERROR((s_DL/(Rad_Spec!AY30*s_GSF_i*s_Fam*s_Foffset*acf!C30*s_ET_iw*(1/24)*s_EF_iw*(1/365)))*1,".")</f>
        <v>178895.72813338728</v>
      </c>
    </row>
    <row r="31" spans="1:18">
      <c r="A31" s="87" t="s">
        <v>9</v>
      </c>
      <c r="B31" s="87" t="s">
        <v>8</v>
      </c>
      <c r="C31" s="88">
        <f>IFERROR(1/SUM(1/C32,1/C33,1/C34,1/C35,1/C36,1/C37,1/C38,1/C41,1/C44),0)</f>
        <v>4.1190187261298569E-2</v>
      </c>
      <c r="D31" s="88">
        <f t="shared" ref="D31:E31" si="4">IFERROR(1/SUM(1/D32,1/D33,1/D34,1/D35,1/D36,1/D37,1/D38,1/D41,1/D44),0)</f>
        <v>4.9163973072641253E-4</v>
      </c>
      <c r="E31" s="88">
        <f t="shared" si="4"/>
        <v>2.4129772149048116E-3</v>
      </c>
      <c r="F31" s="88">
        <f>IFERROR(1/SUM(1/F32,1/F33,1/F34,1/F35,1/F36,1/F37,1/F38,1/F39,1/F40,1/F41,1/F42,1/F43,1/F44),0)</f>
        <v>176.94137734713908</v>
      </c>
      <c r="G31" s="89">
        <f>IFERROR(1/SUM(1/G32,1/G33,1/G34,1/G35,1/G36,1/G37,1/G38,1/G39,1/G40,1/G41,1/G42,1/G43,1/G44),0)</f>
        <v>2.279414903642358E-3</v>
      </c>
      <c r="H31" s="89">
        <f t="shared" ref="H31" si="5">IFERROR(1/SUM(1/H32,1/H33,1/H34,1/H35,1/H36,1/H37,1/H38,1/H39,1/H40,1/H41,1/H42,1/H43,1/H44),0)</f>
        <v>4.8583947565046076E-4</v>
      </c>
      <c r="I31" s="88">
        <f>IFERROR(1/SUM(1/I32,1/I33,1/I34,1/I35,1/I36,1/I37,1/I38,1/I39,1/I40,1/I41,,1/I43,1/I44),0)</f>
        <v>36.358424309929298</v>
      </c>
      <c r="J31" s="88">
        <f t="shared" ref="J31:M31" si="6">IFERROR(1/SUM(1/J32,1/J33,1/J34,1/J35,1/J36,1/J37,1/J38,1/J39,1/J40,1/J41,,1/J43,1/J44),0)</f>
        <v>149.96214777265629</v>
      </c>
      <c r="K31" s="88">
        <f t="shared" si="6"/>
        <v>55.771337108392231</v>
      </c>
      <c r="L31" s="88">
        <f t="shared" si="6"/>
        <v>38.76837146370432</v>
      </c>
      <c r="M31" s="88">
        <f t="shared" si="6"/>
        <v>134.552171144532</v>
      </c>
      <c r="N31" s="88">
        <f t="shared" ref="N31:R31" si="7">IFERROR(1/SUM(1/N32,1/N33,1/N34,1/N35,1/N36,1/N37,1/N38,1/N39,1/N40,1/N41,1/N42,1/N43,1/N44),0)</f>
        <v>41.367002352853774</v>
      </c>
      <c r="O31" s="88">
        <f t="shared" si="7"/>
        <v>174.13215539194101</v>
      </c>
      <c r="P31" s="88">
        <f t="shared" si="7"/>
        <v>64.551640943504211</v>
      </c>
      <c r="Q31" s="88">
        <f t="shared" si="7"/>
        <v>46.226743965129465</v>
      </c>
      <c r="R31" s="88">
        <f t="shared" si="7"/>
        <v>156.55717644581688</v>
      </c>
    </row>
    <row r="32" spans="1:18">
      <c r="A32" s="90" t="s">
        <v>339</v>
      </c>
      <c r="B32" s="84">
        <v>1</v>
      </c>
      <c r="C32" s="91">
        <f>IFERROR(C3/$B32,0)</f>
        <v>0.20203800368428806</v>
      </c>
      <c r="D32" s="91">
        <f>IFERROR(D3/$B32,0)</f>
        <v>1.073138402209791E-3</v>
      </c>
      <c r="E32" s="91">
        <f>IFERROR(E3/$B32,0)</f>
        <v>5.2669838321357364E-3</v>
      </c>
      <c r="F32" s="91">
        <f>IFERROR(F3/$B32,0)</f>
        <v>4478.279187661813</v>
      </c>
      <c r="G32" s="92">
        <f t="shared" ref="G32:G44" si="8">(IF(AND(C32&lt;&gt;0,E32&lt;&gt;0,F32&lt;&gt;0),1/((1/C32)+(1/E32)+(1/F32)),IF(AND(C32&lt;&gt;0,E32&lt;&gt;0,F32=0), 1/((1/C32)+(1/E32)),IF(AND(C32&lt;&gt;0,E32=0,F32&lt;&gt;0),1/((1/C32)+(1/F32)),IF(AND(C32=0,E32&lt;&gt;0,F32&lt;&gt;0),1/((1/E32)+(1/F32)),IF(AND(C32&lt;&gt;0,E32=0,F32=0),1/(1/C32),IF(AND(C32=0,E32&lt;&gt;0,F32=0),1/(1/E32),IF(AND(C32=0,E32=0,F32&lt;&gt;0),1/(1/F32),IF(AND(C32=0,E32=0,F32=0),0)))))))))</f>
        <v>5.1331600454321427E-3</v>
      </c>
      <c r="H32" s="92">
        <f t="shared" ref="H32:H44" si="9">(IF(AND(C32&lt;&gt;0,D32&lt;&gt;0,F32&lt;&gt;0),1/((1/C32)+(1/D32)+(1/F32)),IF(AND(C32&lt;&gt;0,D32&lt;&gt;0,F32=0), 1/((1/C32)+(1/D32)),IF(AND(C32&lt;&gt;0,D32=0,F32&lt;&gt;0),1/((1/C32)+(1/F32)),IF(AND(C32=0,D32&lt;&gt;0,F32&lt;&gt;0),1/((1/D32)+(1/F32)),IF(AND(C32&lt;&gt;0,D32=0,F32=0),1/(1/C32),IF(AND(C32=0,D32&lt;&gt;0,F32=0),1/(1/D32),IF(AND(C32=0,D32=0,F32&lt;&gt;0),1/(1/F32),IF(AND(C32=0,D32=0,F32=0),0)))))))))</f>
        <v>1.0674682174052204E-3</v>
      </c>
      <c r="I32" s="91">
        <f t="shared" ref="I32:R32" si="10">IFERROR(I3/$B32,0)</f>
        <v>2244.6624528220432</v>
      </c>
      <c r="J32" s="91">
        <f t="shared" si="10"/>
        <v>4558.0390623631283</v>
      </c>
      <c r="K32" s="91">
        <f t="shared" si="10"/>
        <v>2414.5288006031706</v>
      </c>
      <c r="L32" s="91">
        <f t="shared" si="10"/>
        <v>2244.6624528220432</v>
      </c>
      <c r="M32" s="91">
        <f t="shared" si="10"/>
        <v>3274.2360478745413</v>
      </c>
      <c r="N32" s="91">
        <f t="shared" si="10"/>
        <v>2797.4306234585151</v>
      </c>
      <c r="O32" s="91">
        <f t="shared" si="10"/>
        <v>5840.9887808288195</v>
      </c>
      <c r="P32" s="91">
        <f t="shared" si="10"/>
        <v>3198.8237827792054</v>
      </c>
      <c r="Q32" s="91">
        <f t="shared" si="10"/>
        <v>3065.4245956431014</v>
      </c>
      <c r="R32" s="91">
        <f t="shared" si="10"/>
        <v>3962.3673979936725</v>
      </c>
    </row>
    <row r="33" spans="1:18">
      <c r="A33" s="90" t="s">
        <v>340</v>
      </c>
      <c r="B33" s="84">
        <v>1</v>
      </c>
      <c r="C33" s="93">
        <f t="shared" ref="C33:F34" si="11">IFERROR(C13/$B33,0)</f>
        <v>0.38519395094948383</v>
      </c>
      <c r="D33" s="93">
        <f t="shared" si="11"/>
        <v>8.3551489886333746E-3</v>
      </c>
      <c r="E33" s="93">
        <f t="shared" si="11"/>
        <v>4.1007231264485376E-2</v>
      </c>
      <c r="F33" s="93">
        <f t="shared" si="11"/>
        <v>3985.419314923176</v>
      </c>
      <c r="G33" s="92">
        <f t="shared" si="8"/>
        <v>3.7061348487933299E-2</v>
      </c>
      <c r="H33" s="92">
        <f t="shared" si="9"/>
        <v>8.1777502385748848E-3</v>
      </c>
      <c r="I33" s="93">
        <f t="shared" ref="I33:R33" si="12">IFERROR(I13/$B33,0)</f>
        <v>1247.3925679106828</v>
      </c>
      <c r="J33" s="93">
        <f t="shared" si="12"/>
        <v>3731.782765666127</v>
      </c>
      <c r="K33" s="93">
        <f t="shared" si="12"/>
        <v>1565.7829786011721</v>
      </c>
      <c r="L33" s="93">
        <f t="shared" si="12"/>
        <v>1250.8769046925563</v>
      </c>
      <c r="M33" s="93">
        <f t="shared" si="12"/>
        <v>2932.7168546456933</v>
      </c>
      <c r="N33" s="93">
        <f t="shared" si="12"/>
        <v>1506.3882247887318</v>
      </c>
      <c r="O33" s="93">
        <f t="shared" si="12"/>
        <v>4664.1030186303124</v>
      </c>
      <c r="P33" s="93">
        <f t="shared" si="12"/>
        <v>1993.0625625627345</v>
      </c>
      <c r="Q33" s="93">
        <f t="shared" si="12"/>
        <v>1588.2461963083445</v>
      </c>
      <c r="R33" s="93">
        <f t="shared" si="12"/>
        <v>3526.2865263724184</v>
      </c>
    </row>
    <row r="34" spans="1:18">
      <c r="A34" s="90" t="s">
        <v>341</v>
      </c>
      <c r="B34" s="84">
        <v>1</v>
      </c>
      <c r="C34" s="93">
        <f t="shared" si="11"/>
        <v>42.666410715936614</v>
      </c>
      <c r="D34" s="93">
        <f t="shared" si="11"/>
        <v>23.086595889644855</v>
      </c>
      <c r="E34" s="93">
        <f t="shared" si="11"/>
        <v>113.30945480976223</v>
      </c>
      <c r="F34" s="93">
        <f t="shared" si="11"/>
        <v>511.18484343497681</v>
      </c>
      <c r="G34" s="92">
        <f t="shared" si="8"/>
        <v>29.223301066430999</v>
      </c>
      <c r="H34" s="92">
        <f t="shared" si="9"/>
        <v>14.554121883098389</v>
      </c>
      <c r="I34" s="93">
        <f t="shared" ref="I34:R34" si="13">IFERROR(I14/$B34,0)</f>
        <v>89.623790805022395</v>
      </c>
      <c r="J34" s="93">
        <f t="shared" si="13"/>
        <v>384.60603140737953</v>
      </c>
      <c r="K34" s="93">
        <f t="shared" si="13"/>
        <v>138.37100846667761</v>
      </c>
      <c r="L34" s="93">
        <f t="shared" si="13"/>
        <v>94.660786799878281</v>
      </c>
      <c r="M34" s="93">
        <f t="shared" si="13"/>
        <v>386.39438153520859</v>
      </c>
      <c r="N34" s="93">
        <f t="shared" si="13"/>
        <v>106.03830865381704</v>
      </c>
      <c r="O34" s="93">
        <f t="shared" si="13"/>
        <v>452.55846667373282</v>
      </c>
      <c r="P34" s="93">
        <f t="shared" si="13"/>
        <v>162.24970632964224</v>
      </c>
      <c r="Q34" s="93">
        <f t="shared" si="13"/>
        <v>116.09141007044428</v>
      </c>
      <c r="R34" s="93">
        <f t="shared" si="13"/>
        <v>452.29474829433332</v>
      </c>
    </row>
    <row r="35" spans="1:18">
      <c r="A35" s="90" t="s">
        <v>342</v>
      </c>
      <c r="B35" s="84">
        <v>1</v>
      </c>
      <c r="C35" s="93">
        <f>IFERROR(C30/$B35,0)</f>
        <v>0.80499517092958528</v>
      </c>
      <c r="D35" s="93">
        <f>IFERROR(D30/$B35,0)</f>
        <v>1.0220861869590344E-2</v>
      </c>
      <c r="E35" s="93">
        <f>IFERROR(E30/$B35,0)</f>
        <v>5.0164185818690858E-2</v>
      </c>
      <c r="F35" s="93">
        <f>IFERROR(F30/$B35,0)</f>
        <v>202188.4736046966</v>
      </c>
      <c r="G35" s="92">
        <f t="shared" si="8"/>
        <v>4.7221512093294525E-2</v>
      </c>
      <c r="H35" s="92">
        <f t="shared" si="9"/>
        <v>1.0092716170951567E-2</v>
      </c>
      <c r="I35" s="93">
        <f t="shared" ref="I35:R35" si="14">IFERROR(I30/$B35,0)</f>
        <v>89662.847099472827</v>
      </c>
      <c r="J35" s="93">
        <f t="shared" si="14"/>
        <v>304235.31567545264</v>
      </c>
      <c r="K35" s="93">
        <f t="shared" si="14"/>
        <v>125681.25576336365</v>
      </c>
      <c r="L35" s="93">
        <f t="shared" si="14"/>
        <v>92676.724312900464</v>
      </c>
      <c r="M35" s="93">
        <f t="shared" si="14"/>
        <v>148092.49017664508</v>
      </c>
      <c r="N35" s="93">
        <f t="shared" si="14"/>
        <v>108312.71929616318</v>
      </c>
      <c r="O35" s="93">
        <f t="shared" si="14"/>
        <v>375093.91620885278</v>
      </c>
      <c r="P35" s="93">
        <f t="shared" si="14"/>
        <v>156351.76675788895</v>
      </c>
      <c r="Q35" s="93">
        <f t="shared" si="14"/>
        <v>116467.73631554769</v>
      </c>
      <c r="R35" s="93">
        <f t="shared" si="14"/>
        <v>178895.72813338728</v>
      </c>
    </row>
    <row r="36" spans="1:18">
      <c r="A36" s="90" t="s">
        <v>343</v>
      </c>
      <c r="B36" s="84">
        <v>1</v>
      </c>
      <c r="C36" s="93">
        <f>IFERROR(C26/$B36,0)</f>
        <v>8.2596698900991528E-2</v>
      </c>
      <c r="D36" s="93">
        <f>IFERROR(D26/$B36,0)</f>
        <v>1.3943692351891458E-3</v>
      </c>
      <c r="E36" s="93">
        <f>IFERROR(E26/$B36,0)</f>
        <v>6.8435909130134531E-3</v>
      </c>
      <c r="F36" s="93">
        <f>IFERROR(F26/$B36,0)</f>
        <v>1273.168082492992</v>
      </c>
      <c r="G36" s="92">
        <f t="shared" si="8"/>
        <v>6.3199170454172242E-3</v>
      </c>
      <c r="H36" s="92">
        <f t="shared" si="9"/>
        <v>1.3712192783287475E-3</v>
      </c>
      <c r="I36" s="93">
        <f t="shared" ref="I36:R36" si="15">IFERROR(I26/$B36,0)</f>
        <v>295.75900706911023</v>
      </c>
      <c r="J36" s="93">
        <f t="shared" si="15"/>
        <v>992.30690824930218</v>
      </c>
      <c r="K36" s="93">
        <f t="shared" si="15"/>
        <v>389.28963323626476</v>
      </c>
      <c r="L36" s="93">
        <f t="shared" si="15"/>
        <v>299.65057295159858</v>
      </c>
      <c r="M36" s="93">
        <f t="shared" si="15"/>
        <v>939.11625686785055</v>
      </c>
      <c r="N36" s="93">
        <f t="shared" si="15"/>
        <v>363.69304022345375</v>
      </c>
      <c r="O36" s="93">
        <f t="shared" si="15"/>
        <v>1262.4456044367823</v>
      </c>
      <c r="P36" s="93">
        <f t="shared" si="15"/>
        <v>500.10482023329973</v>
      </c>
      <c r="Q36" s="93">
        <f t="shared" si="15"/>
        <v>381.26789775929001</v>
      </c>
      <c r="R36" s="93">
        <f t="shared" si="15"/>
        <v>1126.4951314637233</v>
      </c>
    </row>
    <row r="37" spans="1:18">
      <c r="A37" s="90" t="s">
        <v>344</v>
      </c>
      <c r="B37" s="84">
        <v>1</v>
      </c>
      <c r="C37" s="93">
        <f>IFERROR(C22/$B37,0)</f>
        <v>0.41381277863046956</v>
      </c>
      <c r="D37" s="93">
        <f>IFERROR(D22/$B37,0)</f>
        <v>1.2517821314718257E-2</v>
      </c>
      <c r="E37" s="93">
        <f>IFERROR(E22/$B37,0)</f>
        <v>6.1437706769621382E-2</v>
      </c>
      <c r="F37" s="93">
        <f>IFERROR(F22/$B37,0)</f>
        <v>8860.1526197651474</v>
      </c>
      <c r="G37" s="92">
        <f t="shared" si="8"/>
        <v>5.3495062984633267E-2</v>
      </c>
      <c r="H37" s="92">
        <f t="shared" si="9"/>
        <v>1.2150259253579215E-2</v>
      </c>
      <c r="I37" s="93">
        <f t="shared" ref="I37:R37" si="16">IFERROR(I22/$B37,0)</f>
        <v>9548.613645417814</v>
      </c>
      <c r="J37" s="93">
        <f t="shared" si="16"/>
        <v>13163.840199029763</v>
      </c>
      <c r="K37" s="93">
        <f t="shared" si="16"/>
        <v>9588.8183344511544</v>
      </c>
      <c r="L37" s="93">
        <f t="shared" si="16"/>
        <v>9548.613645417814</v>
      </c>
      <c r="M37" s="93">
        <f t="shared" si="16"/>
        <v>6616.5009006598548</v>
      </c>
      <c r="N37" s="93">
        <f t="shared" si="16"/>
        <v>12865.678817917962</v>
      </c>
      <c r="O37" s="93">
        <f t="shared" si="16"/>
        <v>15575.396337746768</v>
      </c>
      <c r="P37" s="93">
        <f t="shared" si="16"/>
        <v>11748.111670709161</v>
      </c>
      <c r="Q37" s="93">
        <f t="shared" si="16"/>
        <v>11666.466312553837</v>
      </c>
      <c r="R37" s="93">
        <f t="shared" si="16"/>
        <v>7839.4352854395638</v>
      </c>
    </row>
    <row r="38" spans="1:18">
      <c r="A38" s="90" t="s">
        <v>345</v>
      </c>
      <c r="B38" s="84">
        <v>1</v>
      </c>
      <c r="C38" s="93">
        <f>IFERROR(C2/$B38,0)</f>
        <v>1.0677656153262893</v>
      </c>
      <c r="D38" s="93">
        <f>IFERROR(D2/$B38,0)</f>
        <v>1.1467851553026199E-2</v>
      </c>
      <c r="E38" s="93">
        <f>IFERROR(E2/$B38,0)</f>
        <v>5.6284435068901503E-2</v>
      </c>
      <c r="F38" s="93">
        <f>IFERROR(F2/$B38,0)</f>
        <v>7431.0440748765232</v>
      </c>
      <c r="G38" s="92">
        <f t="shared" si="8"/>
        <v>5.3465726031806424E-2</v>
      </c>
      <c r="H38" s="92">
        <f t="shared" si="9"/>
        <v>1.1345977723740538E-2</v>
      </c>
      <c r="I38" s="93">
        <f t="shared" ref="I38:R38" si="17">IFERROR(I2/$B38,0)</f>
        <v>1608.0562321386474</v>
      </c>
      <c r="J38" s="93">
        <f t="shared" si="17"/>
        <v>5826.8874992988112</v>
      </c>
      <c r="K38" s="93">
        <f t="shared" si="17"/>
        <v>2230.7838906629281</v>
      </c>
      <c r="L38" s="93">
        <f t="shared" si="17"/>
        <v>1654.8360498008628</v>
      </c>
      <c r="M38" s="93">
        <f t="shared" si="17"/>
        <v>5509.0421675007337</v>
      </c>
      <c r="N38" s="93">
        <f t="shared" si="17"/>
        <v>1999.1306715354222</v>
      </c>
      <c r="O38" s="93">
        <f t="shared" si="17"/>
        <v>7323.4213541579893</v>
      </c>
      <c r="P38" s="93">
        <f t="shared" si="17"/>
        <v>2856.3832570846316</v>
      </c>
      <c r="Q38" s="93">
        <f t="shared" si="17"/>
        <v>2113.5460572818147</v>
      </c>
      <c r="R38" s="93">
        <f t="shared" si="17"/>
        <v>6574.9645212982541</v>
      </c>
    </row>
    <row r="39" spans="1:18">
      <c r="A39" s="90" t="s">
        <v>346</v>
      </c>
      <c r="B39" s="84">
        <v>1</v>
      </c>
      <c r="C39" s="93">
        <f>IFERROR(C11/$B39,0)</f>
        <v>0</v>
      </c>
      <c r="D39" s="93">
        <f>IFERROR(D11/$B39,0)</f>
        <v>0</v>
      </c>
      <c r="E39" s="93">
        <f>IFERROR(E11/$B39,0)</f>
        <v>0</v>
      </c>
      <c r="F39" s="93">
        <f>IFERROR(F11/$B39,0)</f>
        <v>3857.271275018968</v>
      </c>
      <c r="G39" s="92">
        <f t="shared" si="8"/>
        <v>3857.271275018968</v>
      </c>
      <c r="H39" s="92">
        <f t="shared" si="9"/>
        <v>3857.271275018968</v>
      </c>
      <c r="I39" s="93">
        <f t="shared" ref="I39:R39" si="18">IFERROR(I11/$B39,0)</f>
        <v>702.44674484746577</v>
      </c>
      <c r="J39" s="93">
        <f t="shared" si="18"/>
        <v>2928.9153747148721</v>
      </c>
      <c r="K39" s="93">
        <f t="shared" si="18"/>
        <v>1047.7919018331449</v>
      </c>
      <c r="L39" s="93">
        <f t="shared" si="18"/>
        <v>730.09406570880935</v>
      </c>
      <c r="M39" s="93">
        <f t="shared" si="18"/>
        <v>2975.1784174012755</v>
      </c>
      <c r="N39" s="93">
        <f t="shared" si="18"/>
        <v>907.56119434292589</v>
      </c>
      <c r="O39" s="93">
        <f t="shared" si="18"/>
        <v>3499.0775676593689</v>
      </c>
      <c r="P39" s="93">
        <f t="shared" si="18"/>
        <v>1227.1376926850451</v>
      </c>
      <c r="Q39" s="93">
        <f t="shared" si="18"/>
        <v>882.36629323946863</v>
      </c>
      <c r="R39" s="93">
        <f t="shared" si="18"/>
        <v>3412.9015420614378</v>
      </c>
    </row>
    <row r="40" spans="1:18">
      <c r="A40" s="90" t="s">
        <v>347</v>
      </c>
      <c r="B40" s="84">
        <v>1</v>
      </c>
      <c r="C40" s="93">
        <f>IFERROR(C4/$B40,0)</f>
        <v>0</v>
      </c>
      <c r="D40" s="93">
        <f>IFERROR(D4/$B40,0)</f>
        <v>0</v>
      </c>
      <c r="E40" s="93">
        <f>IFERROR(E4/$B40,0)</f>
        <v>0</v>
      </c>
      <c r="F40" s="93">
        <f>IFERROR(F4/$B40,0)</f>
        <v>463762.58701955178</v>
      </c>
      <c r="G40" s="92">
        <f t="shared" si="8"/>
        <v>463762.58701955184</v>
      </c>
      <c r="H40" s="92">
        <f t="shared" si="9"/>
        <v>463762.58701955184</v>
      </c>
      <c r="I40" s="93">
        <f t="shared" ref="I40:R40" si="19">IFERROR(I4/$B40,0)</f>
        <v>83420.512975238773</v>
      </c>
      <c r="J40" s="93">
        <f t="shared" si="19"/>
        <v>367861.28985608765</v>
      </c>
      <c r="K40" s="93">
        <f t="shared" si="19"/>
        <v>131771.20830665826</v>
      </c>
      <c r="L40" s="93">
        <f t="shared" si="19"/>
        <v>89178.494510566699</v>
      </c>
      <c r="M40" s="93">
        <f t="shared" si="19"/>
        <v>372892.01614757424</v>
      </c>
      <c r="N40" s="93">
        <f t="shared" si="19"/>
        <v>97907.875395271942</v>
      </c>
      <c r="O40" s="93">
        <f t="shared" si="19"/>
        <v>407075.30335474672</v>
      </c>
      <c r="P40" s="93">
        <f t="shared" si="19"/>
        <v>145241.66330538059</v>
      </c>
      <c r="Q40" s="93">
        <f t="shared" si="19"/>
        <v>99826.205708602924</v>
      </c>
      <c r="R40" s="93">
        <f t="shared" si="19"/>
        <v>410335.68435801711</v>
      </c>
    </row>
    <row r="41" spans="1:18">
      <c r="A41" s="90" t="s">
        <v>348</v>
      </c>
      <c r="B41" s="94">
        <v>0.99987999999999999</v>
      </c>
      <c r="C41" s="93">
        <f>IFERROR(C8/$B41,0)</f>
        <v>208.18534967425771</v>
      </c>
      <c r="D41" s="93">
        <f>IFERROR(D8/$B41,0)</f>
        <v>2.9658454016391973</v>
      </c>
      <c r="E41" s="93">
        <f>IFERROR(E8/$B41,0)</f>
        <v>14.556426036829091</v>
      </c>
      <c r="F41" s="93">
        <f>IFERROR(F8/$B41,0)</f>
        <v>661.75103629968635</v>
      </c>
      <c r="G41" s="92">
        <f t="shared" si="8"/>
        <v>13.331069550796617</v>
      </c>
      <c r="H41" s="92">
        <f t="shared" si="9"/>
        <v>2.9113221836205923</v>
      </c>
      <c r="I41" s="93">
        <f t="shared" ref="I41:R41" si="20">IFERROR(I8/$B41,0)</f>
        <v>143.53496101425645</v>
      </c>
      <c r="J41" s="93">
        <f t="shared" si="20"/>
        <v>664.41340444335049</v>
      </c>
      <c r="K41" s="93">
        <f t="shared" si="20"/>
        <v>237.93182726687553</v>
      </c>
      <c r="L41" s="93">
        <f t="shared" si="20"/>
        <v>156.73847374850553</v>
      </c>
      <c r="M41" s="93">
        <f t="shared" si="20"/>
        <v>514.66427966504739</v>
      </c>
      <c r="N41" s="93">
        <f t="shared" si="20"/>
        <v>148.82751532259428</v>
      </c>
      <c r="O41" s="93">
        <f t="shared" si="20"/>
        <v>713.90748614351685</v>
      </c>
      <c r="P41" s="93">
        <f t="shared" si="20"/>
        <v>255.91560852577791</v>
      </c>
      <c r="Q41" s="93">
        <f t="shared" si="20"/>
        <v>177.1070586887885</v>
      </c>
      <c r="R41" s="93">
        <f t="shared" si="20"/>
        <v>585.51524412470792</v>
      </c>
    </row>
    <row r="42" spans="1:18">
      <c r="A42" s="90" t="s">
        <v>349</v>
      </c>
      <c r="B42" s="84">
        <v>0.97898250799999997</v>
      </c>
      <c r="C42" s="93">
        <f>IFERROR(C19/$B42,0)</f>
        <v>0</v>
      </c>
      <c r="D42" s="93">
        <f>IFERROR(D19/$B42,0)</f>
        <v>0</v>
      </c>
      <c r="E42" s="93">
        <f>IFERROR(E19/$B42,0)</f>
        <v>0</v>
      </c>
      <c r="F42" s="93">
        <f>IFERROR(F19/$B42,0)</f>
        <v>3129540.8875301541</v>
      </c>
      <c r="G42" s="92">
        <f t="shared" si="8"/>
        <v>3129540.8875301541</v>
      </c>
      <c r="H42" s="92">
        <f t="shared" si="9"/>
        <v>3129540.8875301541</v>
      </c>
      <c r="I42" s="93">
        <f t="shared" ref="I42:R42" si="21">IFERROR(I19/$B42,0)</f>
        <v>0</v>
      </c>
      <c r="J42" s="93">
        <f t="shared" si="21"/>
        <v>0</v>
      </c>
      <c r="K42" s="93">
        <f t="shared" si="21"/>
        <v>0</v>
      </c>
      <c r="L42" s="93">
        <f t="shared" si="21"/>
        <v>0</v>
      </c>
      <c r="M42" s="93">
        <f t="shared" si="21"/>
        <v>0</v>
      </c>
      <c r="N42" s="93">
        <f t="shared" si="21"/>
        <v>500732.5706467214</v>
      </c>
      <c r="O42" s="93">
        <f t="shared" si="21"/>
        <v>2576210.7924805172</v>
      </c>
      <c r="P42" s="93">
        <f t="shared" si="21"/>
        <v>902515.50455048948</v>
      </c>
      <c r="Q42" s="93">
        <f t="shared" si="21"/>
        <v>562512.71184093528</v>
      </c>
      <c r="R42" s="93">
        <f t="shared" si="21"/>
        <v>2769007.9746707617</v>
      </c>
    </row>
    <row r="43" spans="1:18">
      <c r="A43" s="90" t="s">
        <v>350</v>
      </c>
      <c r="B43" s="84">
        <v>2.0897492E-2</v>
      </c>
      <c r="C43" s="93">
        <f>IFERROR(C28/$B43,0)</f>
        <v>0</v>
      </c>
      <c r="D43" s="93">
        <f>IFERROR(D28/$B43,0)</f>
        <v>0</v>
      </c>
      <c r="E43" s="93">
        <f>IFERROR(E28/$B43,0)</f>
        <v>0</v>
      </c>
      <c r="F43" s="93">
        <f>IFERROR(F28/$B43,0)</f>
        <v>2627.325497164803</v>
      </c>
      <c r="G43" s="92">
        <f t="shared" si="8"/>
        <v>2627.325497164803</v>
      </c>
      <c r="H43" s="92">
        <f t="shared" si="9"/>
        <v>2627.325497164803</v>
      </c>
      <c r="I43" s="93">
        <f t="shared" ref="I43:R43" si="22">IFERROR(I28/$B43,0)</f>
        <v>389.180127160187</v>
      </c>
      <c r="J43" s="93">
        <f t="shared" si="22"/>
        <v>2128.1357747092766</v>
      </c>
      <c r="K43" s="93">
        <f t="shared" si="22"/>
        <v>740.73234147339474</v>
      </c>
      <c r="L43" s="93">
        <f t="shared" si="22"/>
        <v>463.1176297294798</v>
      </c>
      <c r="M43" s="93">
        <f t="shared" si="22"/>
        <v>2121.1963386738817</v>
      </c>
      <c r="N43" s="93">
        <f t="shared" si="22"/>
        <v>392.89840862987035</v>
      </c>
      <c r="O43" s="93">
        <f t="shared" si="22"/>
        <v>2174.278934851453</v>
      </c>
      <c r="P43" s="93">
        <f t="shared" si="22"/>
        <v>748.07411335348468</v>
      </c>
      <c r="Q43" s="93">
        <f t="shared" si="22"/>
        <v>482.07470228323524</v>
      </c>
      <c r="R43" s="93">
        <f t="shared" si="22"/>
        <v>2324.6493703575461</v>
      </c>
    </row>
    <row r="44" spans="1:18">
      <c r="A44" s="90" t="s">
        <v>351</v>
      </c>
      <c r="B44" s="84">
        <v>0.99987999999999999</v>
      </c>
      <c r="C44" s="93">
        <f>IFERROR(C15/$B44,0)</f>
        <v>726.99645917994769</v>
      </c>
      <c r="D44" s="93">
        <f>IFERROR(D15/$B44,0)</f>
        <v>1508.417073899592</v>
      </c>
      <c r="E44" s="93">
        <f>IFERROR(E15/$B44,0)</f>
        <v>7403.3398897913003</v>
      </c>
      <c r="F44" s="93">
        <f>IFERROR(F15/$B44,0)</f>
        <v>33526.04104057642</v>
      </c>
      <c r="G44" s="92">
        <f t="shared" si="8"/>
        <v>649.17181134062071</v>
      </c>
      <c r="H44" s="92">
        <f t="shared" si="9"/>
        <v>483.48962761044231</v>
      </c>
      <c r="I44" s="93">
        <f t="shared" ref="I44:R44" si="23">IFERROR(I15/$B44,0)</f>
        <v>123366.38792110838</v>
      </c>
      <c r="J44" s="93">
        <f t="shared" si="23"/>
        <v>314662.36919118155</v>
      </c>
      <c r="K44" s="93">
        <f t="shared" si="23"/>
        <v>155851.58097870435</v>
      </c>
      <c r="L44" s="93">
        <f t="shared" si="23"/>
        <v>125230.86733553321</v>
      </c>
      <c r="M44" s="93">
        <f t="shared" si="23"/>
        <v>24904.256053739929</v>
      </c>
      <c r="N44" s="93">
        <f t="shared" si="23"/>
        <v>146943.0753904758</v>
      </c>
      <c r="O44" s="93">
        <f t="shared" si="23"/>
        <v>374797.84419216303</v>
      </c>
      <c r="P44" s="93">
        <f t="shared" si="23"/>
        <v>185636.54978796787</v>
      </c>
      <c r="Q44" s="93">
        <f t="shared" si="23"/>
        <v>149163.87753743512</v>
      </c>
      <c r="R44" s="93">
        <f t="shared" si="23"/>
        <v>29663.736099565784</v>
      </c>
    </row>
    <row r="45" spans="1:18">
      <c r="A45" s="87" t="s">
        <v>17</v>
      </c>
      <c r="B45" s="87" t="s">
        <v>8</v>
      </c>
      <c r="C45" s="88">
        <f>IFERROR(1/SUM(1/C46),0)</f>
        <v>3.0305700552643211</v>
      </c>
      <c r="D45" s="88">
        <f t="shared" ref="D45:E45" si="24">IFERROR(1/SUM(1/D46),0)</f>
        <v>2.5245773922489336</v>
      </c>
      <c r="E45" s="88">
        <f t="shared" si="24"/>
        <v>12.390674195024362</v>
      </c>
      <c r="F45" s="88">
        <f>IFERROR(1/SUM(1/F46,1/F47),0)</f>
        <v>198.18324045177908</v>
      </c>
      <c r="G45" s="95">
        <f>IFERROR(1/SUM(1/G46,1/G47),0)</f>
        <v>2.4054500713599376</v>
      </c>
      <c r="H45" s="95">
        <f t="shared" ref="H45" si="25">IFERROR(1/SUM(1/H46,1/H47),0)</f>
        <v>1.3677595515332606</v>
      </c>
      <c r="I45" s="88">
        <f>IFERROR(1/SUM(1/I46,1/I47),0)</f>
        <v>31.654375499193016</v>
      </c>
      <c r="J45" s="88">
        <f t="shared" ref="J45:R45" si="26">IFERROR(1/SUM(1/J46,1/J47),0)</f>
        <v>159.0887657008993</v>
      </c>
      <c r="K45" s="88">
        <f t="shared" si="26"/>
        <v>55.618780039064511</v>
      </c>
      <c r="L45" s="88">
        <f t="shared" si="26"/>
        <v>35.585490933236159</v>
      </c>
      <c r="M45" s="88">
        <f t="shared" si="26"/>
        <v>157.73201613016164</v>
      </c>
      <c r="N45" s="88">
        <f t="shared" si="26"/>
        <v>34.07022747154641</v>
      </c>
      <c r="O45" s="88">
        <f t="shared" si="26"/>
        <v>167.63061897506196</v>
      </c>
      <c r="P45" s="88">
        <f t="shared" si="26"/>
        <v>59.710718763478518</v>
      </c>
      <c r="Q45" s="88">
        <f t="shared" si="26"/>
        <v>36.689372501058983</v>
      </c>
      <c r="R45" s="88">
        <f t="shared" si="26"/>
        <v>175.35191038522004</v>
      </c>
    </row>
    <row r="46" spans="1:18">
      <c r="A46" s="90" t="s">
        <v>352</v>
      </c>
      <c r="B46" s="84">
        <v>1</v>
      </c>
      <c r="C46" s="93">
        <f>IFERROR(C10/$B46,0)</f>
        <v>3.0305700552643211</v>
      </c>
      <c r="D46" s="93">
        <f>IFERROR(D10/$B46,0)</f>
        <v>2.5245773922489336</v>
      </c>
      <c r="E46" s="93">
        <f>IFERROR(E10/$B46,0)</f>
        <v>12.390674195024362</v>
      </c>
      <c r="F46" s="93">
        <f>IFERROR(F10/$B46,0)</f>
        <v>33967.85295980682</v>
      </c>
      <c r="G46" s="92">
        <f>(IF(AND(C46&lt;&gt;0,E46&lt;&gt;0,F46&lt;&gt;0),1/((1/C46)+(1/E46)+(1/F46)),IF(AND(C46&lt;&gt;0,E46&lt;&gt;0,F46=0), 1/((1/C46)+(1/E46)),IF(AND(C46&lt;&gt;0,E46=0,F46&lt;&gt;0),1/((1/C46)+(1/F46)),IF(AND(C46=0,E46&lt;&gt;0,F46&lt;&gt;0),1/((1/E46)+(1/F46)),IF(AND(C46&lt;&gt;0,E46=0,F46=0),1/(1/C46),IF(AND(C46=0,E46&lt;&gt;0,F46=0),1/(1/E46),IF(AND(C46=0,E46=0,F46&lt;&gt;0),1/(1/F46),IF(AND(C46=0,E46=0,F46=0),0)))))))))</f>
        <v>2.4348304139739869</v>
      </c>
      <c r="H46" s="92">
        <f>(IF(AND(C46&lt;&gt;0,D46&lt;&gt;0,F46&lt;&gt;0),1/((1/C46)+(1/D46)+(1/F46)),IF(AND(C46&lt;&gt;0,D46&lt;&gt;0,F46=0), 1/((1/C46)+(1/D46)),IF(AND(C46&lt;&gt;0,D46=0,F46&lt;&gt;0),1/((1/C46)+(1/F46)),IF(AND(C46=0,D46&lt;&gt;0,F46&lt;&gt;0),1/((1/D46)+(1/F46)),IF(AND(C46&lt;&gt;0,D46=0,F46=0),1/(1/C46),IF(AND(C46=0,D46&lt;&gt;0,F46=0),1/(1/D46),IF(AND(C46=0,D46=0,F46&lt;&gt;0),1/(1/F46),IF(AND(C46=0,D46=0,F46=0),0)))))))))</f>
        <v>1.3772088891122731</v>
      </c>
      <c r="I46" s="93">
        <f t="shared" ref="I46:R46" si="27">IFERROR(I10/$B46,0)</f>
        <v>106904.70609395018</v>
      </c>
      <c r="J46" s="93">
        <f t="shared" si="27"/>
        <v>231212.50387761323</v>
      </c>
      <c r="K46" s="93">
        <f t="shared" si="27"/>
        <v>132561.8355564982</v>
      </c>
      <c r="L46" s="93">
        <f t="shared" si="27"/>
        <v>108776.12326846132</v>
      </c>
      <c r="M46" s="93">
        <f t="shared" si="27"/>
        <v>25378.608134892329</v>
      </c>
      <c r="N46" s="93">
        <f t="shared" si="27"/>
        <v>134247.87549260852</v>
      </c>
      <c r="O46" s="93">
        <f t="shared" si="27"/>
        <v>271465.49979078234</v>
      </c>
      <c r="P46" s="93">
        <f t="shared" si="27"/>
        <v>153136.52997140956</v>
      </c>
      <c r="Q46" s="93">
        <f t="shared" si="27"/>
        <v>133466.99269470002</v>
      </c>
      <c r="R46" s="93">
        <f t="shared" si="27"/>
        <v>30054.649901819728</v>
      </c>
    </row>
    <row r="47" spans="1:18">
      <c r="A47" s="90" t="s">
        <v>353</v>
      </c>
      <c r="B47" s="96">
        <v>0.94399</v>
      </c>
      <c r="C47" s="93">
        <f>IFERROR(C6/$B47,0)</f>
        <v>0</v>
      </c>
      <c r="D47" s="93">
        <f>IFERROR(D6/$B47,0)</f>
        <v>0</v>
      </c>
      <c r="E47" s="93">
        <f>IFERROR(E6/$B47,0)</f>
        <v>0</v>
      </c>
      <c r="F47" s="93">
        <f>IFERROR(F6/$B47,0)</f>
        <v>199.34631362135337</v>
      </c>
      <c r="G47" s="92">
        <f>(IF(AND(C47&lt;&gt;0,E47&lt;&gt;0,F47&lt;&gt;0),1/((1/C47)+(1/E47)+(1/F47)),IF(AND(C47&lt;&gt;0,E47&lt;&gt;0,F47=0), 1/((1/C47)+(1/E47)),IF(AND(C47&lt;&gt;0,E47=0,F47&lt;&gt;0),1/((1/C47)+(1/F47)),IF(AND(C47=0,E47&lt;&gt;0,F47&lt;&gt;0),1/((1/E47)+(1/F47)),IF(AND(C47&lt;&gt;0,E47=0,F47=0),1/(1/C47),IF(AND(C47=0,E47&lt;&gt;0,F47=0),1/(1/E47),IF(AND(C47=0,E47=0,F47&lt;&gt;0),1/(1/F47),IF(AND(C47=0,E47=0,F47=0),0)))))))))</f>
        <v>199.34631362135337</v>
      </c>
      <c r="H47" s="92">
        <f>(IF(AND(C47&lt;&gt;0,D47&lt;&gt;0,F47&lt;&gt;0),1/((1/C47)+(1/D47)+(1/F47)),IF(AND(C47&lt;&gt;0,D47&lt;&gt;0,F47=0), 1/((1/C47)+(1/D47)),IF(AND(C47&lt;&gt;0,D47=0,F47&lt;&gt;0),1/((1/C47)+(1/F47)),IF(AND(C47=0,D47&lt;&gt;0,F47&lt;&gt;0),1/((1/D47)+(1/F47)),IF(AND(C47&lt;&gt;0,D47=0,F47=0),1/(1/C47),IF(AND(C47=0,D47&lt;&gt;0,F47=0),1/(1/D47),IF(AND(C47=0,D47=0,F47&lt;&gt;0),1/(1/F47),IF(AND(C47=0,D47=0,F47=0),0)))))))))</f>
        <v>199.34631362135337</v>
      </c>
      <c r="I47" s="93">
        <f t="shared" ref="I47:R47" si="28">IFERROR(I6/$B47,0)</f>
        <v>31.663751103914059</v>
      </c>
      <c r="J47" s="93">
        <f t="shared" si="28"/>
        <v>159.19830416134567</v>
      </c>
      <c r="K47" s="93">
        <f t="shared" si="28"/>
        <v>55.642125726295568</v>
      </c>
      <c r="L47" s="93">
        <f t="shared" si="28"/>
        <v>35.597136334213943</v>
      </c>
      <c r="M47" s="93">
        <f t="shared" si="28"/>
        <v>158.71847626720569</v>
      </c>
      <c r="N47" s="93">
        <f t="shared" si="28"/>
        <v>34.078876212245405</v>
      </c>
      <c r="O47" s="93">
        <f t="shared" si="28"/>
        <v>167.73419525637865</v>
      </c>
      <c r="P47" s="93">
        <f t="shared" si="28"/>
        <v>59.734010140661937</v>
      </c>
      <c r="Q47" s="93">
        <f t="shared" si="28"/>
        <v>36.699460989363409</v>
      </c>
      <c r="R47" s="93">
        <f t="shared" si="28"/>
        <v>176.38099388258203</v>
      </c>
    </row>
    <row r="48" spans="1:18">
      <c r="A48" s="87" t="s">
        <v>30</v>
      </c>
      <c r="B48" s="87" t="s">
        <v>8</v>
      </c>
      <c r="C48" s="88">
        <f>IFERROR(1/SUM(1/C49,1/C52,1/C54,1/C58,1/C59,1/C61),0)</f>
        <v>1.8840961818114118E-2</v>
      </c>
      <c r="D48" s="88">
        <f>IFERROR(1/SUM(1/D49,1/D50,1/D51,1/D52,1/D54,1/D58,1/D59,1/D61),0)</f>
        <v>4.9699423193815331E-3</v>
      </c>
      <c r="E48" s="88">
        <f>IFERROR(1/SUM(1/E49,1/E50,1/E51,1/E52,1/E54,1/E58,1/E59,1/E61),0)</f>
        <v>2.4392572094081456E-2</v>
      </c>
      <c r="F48" s="88">
        <f>IFERROR(1/SUM(1/F49,1/F50,1/F51,1/F52,1/F53,1/F54,1/F55,1/F56,1/F57,1/F58,1/F59,1/F60,1/F61,1/F62),0)</f>
        <v>64.601481711767576</v>
      </c>
      <c r="G48" s="95">
        <f t="shared" ref="G48:H48" si="29">IFERROR(1/SUM(1/G49,1/G50,1/G51,1/G52,1/G53,1/G54,1/G55,1/G56,1/G57,1/G58,1/G59,1/G60,1/G61,1/G62),0)</f>
        <v>1.0628414256190776E-2</v>
      </c>
      <c r="H48" s="95">
        <f t="shared" si="29"/>
        <v>3.9323493588926967E-3</v>
      </c>
      <c r="I48" s="88">
        <f>IFERROR(1/SUM(1/I49,1/I50,1/I51,1/I52,1/I53,1/I54,1/I55,1/I56,1/I58,1/I59,1/I61,1/I62),0)</f>
        <v>9.972221422893579</v>
      </c>
      <c r="J48" s="88">
        <f t="shared" ref="J48:M48" si="30">IFERROR(1/SUM(1/J49,1/J50,1/J51,1/J52,1/J53,1/J54,1/J55,1/J56,1/J58,1/J59,1/J61,1/J62),0)</f>
        <v>53.977870343764998</v>
      </c>
      <c r="K48" s="88">
        <f t="shared" si="30"/>
        <v>18.778371420867536</v>
      </c>
      <c r="L48" s="88">
        <f t="shared" si="30"/>
        <v>11.758352448477906</v>
      </c>
      <c r="M48" s="88">
        <f t="shared" si="30"/>
        <v>51.859603451993351</v>
      </c>
      <c r="N48" s="88">
        <f t="shared" ref="N48:R48" si="31">IFERROR(1/SUM(1/N49,1/N50,1/N51,1/N52,1/N53,1/N54,1/N55,1/N56,1/N57,1/N58,1/N59,1/N60,1/N61,1/N62),0)</f>
        <v>10.148692420923251</v>
      </c>
      <c r="O48" s="88">
        <f t="shared" si="31"/>
        <v>55.491905459177801</v>
      </c>
      <c r="P48" s="88">
        <f t="shared" si="31"/>
        <v>19.10818107557078</v>
      </c>
      <c r="Q48" s="88">
        <f t="shared" si="31"/>
        <v>12.114643311446306</v>
      </c>
      <c r="R48" s="88">
        <f t="shared" si="31"/>
        <v>57.159188668279782</v>
      </c>
    </row>
    <row r="49" spans="1:18">
      <c r="A49" s="90" t="s">
        <v>354</v>
      </c>
      <c r="B49" s="97">
        <v>1</v>
      </c>
      <c r="C49" s="93">
        <f>IFERROR(C23/$B49,0)</f>
        <v>0.14719911696998131</v>
      </c>
      <c r="D49" s="93">
        <f>IFERROR(D23/$B49,0)</f>
        <v>1.0220861869590344E-2</v>
      </c>
      <c r="E49" s="93">
        <f>IFERROR(E23/$B49,0)</f>
        <v>5.0164185818690858E-2</v>
      </c>
      <c r="F49" s="93">
        <f>IFERROR(F23/$B49,0)</f>
        <v>15526.466762655877</v>
      </c>
      <c r="G49" s="92">
        <f t="shared" ref="G49:G62" si="32">(IF(AND(C49&lt;&gt;0,E49&lt;&gt;0,F49&lt;&gt;0),1/((1/C49)+(1/E49)+(1/F49)),IF(AND(C49&lt;&gt;0,E49&lt;&gt;0,F49=0), 1/((1/C49)+(1/E49)),IF(AND(C49&lt;&gt;0,E49=0,F49&lt;&gt;0),1/((1/C49)+(1/F49)),IF(AND(C49=0,E49&lt;&gt;0,F49&lt;&gt;0),1/((1/E49)+(1/F49)),IF(AND(C49&lt;&gt;0,E49=0,F49=0),1/(1/C49),IF(AND(C49=0,E49&lt;&gt;0,F49=0),1/(1/E49),IF(AND(C49=0,E49=0,F49&lt;&gt;0),1/(1/F49),IF(AND(C49=0,E49=0,F49=0),0)))))))))</f>
        <v>3.7413774284981403E-2</v>
      </c>
      <c r="H49" s="92">
        <f t="shared" ref="H49:H62" si="33">(IF(AND(C49&lt;&gt;0,D49&lt;&gt;0,F49&lt;&gt;0),1/((1/C49)+(1/D49)+(1/F49)),IF(AND(C49&lt;&gt;0,D49&lt;&gt;0,F49=0), 1/((1/C49)+(1/D49)),IF(AND(C49&lt;&gt;0,D49=0,F49&lt;&gt;0),1/((1/C49)+(1/F49)),IF(AND(C49=0,D49&lt;&gt;0,F49&lt;&gt;0),1/((1/D49)+(1/F49)),IF(AND(C49&lt;&gt;0,D49=0,F49=0),1/(1/C49),IF(AND(C49=0,D49&lt;&gt;0,F49=0),1/(1/D49),IF(AND(C49=0,D49=0,F49&lt;&gt;0),1/(1/F49),IF(AND(C49=0,D49=0,F49=0),0)))))))))</f>
        <v>9.5572425233278312E-3</v>
      </c>
      <c r="I49" s="93">
        <f t="shared" ref="I49:R49" si="34">IFERROR(I23/$B49,0)</f>
        <v>2889.1221411608726</v>
      </c>
      <c r="J49" s="93">
        <f t="shared" si="34"/>
        <v>11583.744433899721</v>
      </c>
      <c r="K49" s="93">
        <f t="shared" si="34"/>
        <v>4197.8697777551133</v>
      </c>
      <c r="L49" s="93">
        <f t="shared" si="34"/>
        <v>2958.7395421527003</v>
      </c>
      <c r="M49" s="93">
        <f t="shared" si="34"/>
        <v>11748.995086990859</v>
      </c>
      <c r="N49" s="93">
        <f t="shared" si="34"/>
        <v>3789.0788242904937</v>
      </c>
      <c r="O49" s="93">
        <f t="shared" si="34"/>
        <v>14258.590799472473</v>
      </c>
      <c r="P49" s="93">
        <f t="shared" si="34"/>
        <v>5102.8174360055582</v>
      </c>
      <c r="Q49" s="93">
        <f t="shared" si="34"/>
        <v>3633.5597531129124</v>
      </c>
      <c r="R49" s="93">
        <f t="shared" si="34"/>
        <v>13737.769158269361</v>
      </c>
    </row>
    <row r="50" spans="1:18">
      <c r="A50" s="90" t="s">
        <v>355</v>
      </c>
      <c r="B50" s="97">
        <v>1</v>
      </c>
      <c r="C50" s="93">
        <f>IFERROR(C25/$B50,0)</f>
        <v>0</v>
      </c>
      <c r="D50" s="93">
        <f>IFERROR(D25/$B50,0)</f>
        <v>59.468251274822592</v>
      </c>
      <c r="E50" s="93">
        <f>IFERROR(E25/$B50,0)</f>
        <v>291.87131626722265</v>
      </c>
      <c r="F50" s="93">
        <f>IFERROR(F25/$B50,0)</f>
        <v>293563.92434827337</v>
      </c>
      <c r="G50" s="92">
        <f t="shared" si="32"/>
        <v>291.5814160286825</v>
      </c>
      <c r="H50" s="92">
        <f t="shared" si="33"/>
        <v>59.456207026990782</v>
      </c>
      <c r="I50" s="93">
        <f t="shared" ref="I50:R50" si="35">IFERROR(I25/$B50,0)</f>
        <v>46792.281662111469</v>
      </c>
      <c r="J50" s="93">
        <f t="shared" si="35"/>
        <v>226030.51311358938</v>
      </c>
      <c r="K50" s="93">
        <f t="shared" si="35"/>
        <v>79261.814405359706</v>
      </c>
      <c r="L50" s="93">
        <f t="shared" si="35"/>
        <v>51291.539514237593</v>
      </c>
      <c r="M50" s="93">
        <f t="shared" si="35"/>
        <v>229138.72633787649</v>
      </c>
      <c r="N50" s="93">
        <f t="shared" si="35"/>
        <v>49561.482716621016</v>
      </c>
      <c r="O50" s="93">
        <f t="shared" si="35"/>
        <v>240347.82215779446</v>
      </c>
      <c r="P50" s="93">
        <f t="shared" si="35"/>
        <v>84965.548004900498</v>
      </c>
      <c r="Q50" s="93">
        <f t="shared" si="35"/>
        <v>55707.346516109479</v>
      </c>
      <c r="R50" s="93">
        <f t="shared" si="35"/>
        <v>259744.44073729377</v>
      </c>
    </row>
    <row r="51" spans="1:18">
      <c r="A51" s="90" t="s">
        <v>356</v>
      </c>
      <c r="B51" s="97">
        <v>1</v>
      </c>
      <c r="C51" s="93">
        <f>IFERROR(C21/$B51,0)</f>
        <v>0</v>
      </c>
      <c r="D51" s="93">
        <f>IFERROR(D21/$B51,0)</f>
        <v>51.117722552504986</v>
      </c>
      <c r="E51" s="93">
        <f>IFERROR(E21/$B51,0)</f>
        <v>250.88676135830821</v>
      </c>
      <c r="F51" s="93">
        <f>IFERROR(F21/$B51,0)</f>
        <v>16080486789.613297</v>
      </c>
      <c r="G51" s="92">
        <f t="shared" si="32"/>
        <v>250.8867574439885</v>
      </c>
      <c r="H51" s="92">
        <f t="shared" si="33"/>
        <v>51.117722390008566</v>
      </c>
      <c r="I51" s="93">
        <f t="shared" ref="I51:R51" si="36">IFERROR(I21/$B51,0)</f>
        <v>11121052192.018089</v>
      </c>
      <c r="J51" s="93">
        <f t="shared" si="36"/>
        <v>23680171477.831627</v>
      </c>
      <c r="K51" s="93">
        <f t="shared" si="36"/>
        <v>12658524845.29248</v>
      </c>
      <c r="L51" s="93">
        <f t="shared" si="36"/>
        <v>11121052192.018089</v>
      </c>
      <c r="M51" s="93">
        <f t="shared" si="36"/>
        <v>13201204029.376379</v>
      </c>
      <c r="N51" s="93">
        <f t="shared" si="36"/>
        <v>11986022918.063942</v>
      </c>
      <c r="O51" s="93">
        <f t="shared" si="36"/>
        <v>25521962592.774086</v>
      </c>
      <c r="P51" s="93">
        <f t="shared" si="36"/>
        <v>13643076777.704117</v>
      </c>
      <c r="Q51" s="93">
        <f t="shared" si="36"/>
        <v>11986022918.063942</v>
      </c>
      <c r="R51" s="93">
        <f t="shared" si="36"/>
        <v>14227964342.77232</v>
      </c>
    </row>
    <row r="52" spans="1:18">
      <c r="A52" s="90" t="s">
        <v>357</v>
      </c>
      <c r="B52" s="98">
        <v>0.99980000000000002</v>
      </c>
      <c r="C52" s="93">
        <f>IFERROR(C17/$B52,0)</f>
        <v>296.57552195039557</v>
      </c>
      <c r="D52" s="93">
        <f>IFERROR(D17/$B52,0)</f>
        <v>8.3604069708810407</v>
      </c>
      <c r="E52" s="93">
        <f>IFERROR(E17/$B52,0)</f>
        <v>41.033037542064392</v>
      </c>
      <c r="F52" s="93">
        <f>IFERROR(F17/$B52,0)</f>
        <v>439.32802281848444</v>
      </c>
      <c r="G52" s="92">
        <f t="shared" si="32"/>
        <v>33.312643739413815</v>
      </c>
      <c r="H52" s="92">
        <f t="shared" si="33"/>
        <v>7.9834309900771663</v>
      </c>
      <c r="I52" s="93">
        <f t="shared" ref="I52:R52" si="37">IFERROR(I17/$B52,0)</f>
        <v>76.299029161279591</v>
      </c>
      <c r="J52" s="93">
        <f t="shared" si="37"/>
        <v>342.32831083694117</v>
      </c>
      <c r="K52" s="93">
        <f t="shared" si="37"/>
        <v>121.3930180272841</v>
      </c>
      <c r="L52" s="93">
        <f t="shared" si="37"/>
        <v>81.636322139175164</v>
      </c>
      <c r="M52" s="93">
        <f t="shared" si="37"/>
        <v>337.66820044746805</v>
      </c>
      <c r="N52" s="93">
        <f t="shared" si="37"/>
        <v>85.678260727814319</v>
      </c>
      <c r="O52" s="93">
        <f t="shared" si="37"/>
        <v>383.90657854010141</v>
      </c>
      <c r="P52" s="93">
        <f t="shared" si="37"/>
        <v>135.53581468216032</v>
      </c>
      <c r="Q52" s="93">
        <f t="shared" si="37"/>
        <v>96.385026404319007</v>
      </c>
      <c r="R52" s="93">
        <f t="shared" si="37"/>
        <v>388.716058488947</v>
      </c>
    </row>
    <row r="53" spans="1:18">
      <c r="A53" s="90" t="s">
        <v>358</v>
      </c>
      <c r="B53" s="97">
        <v>2.0000000000000001E-4</v>
      </c>
      <c r="C53" s="93">
        <f>IFERROR(C5/$B53,0)</f>
        <v>0</v>
      </c>
      <c r="D53" s="93">
        <f>IFERROR(D5/$B53,0)</f>
        <v>0</v>
      </c>
      <c r="E53" s="93">
        <f>IFERROR(E5/$B53,0)</f>
        <v>0</v>
      </c>
      <c r="F53" s="93">
        <f>IFERROR(F5/$B53,0)</f>
        <v>4277409486.037138</v>
      </c>
      <c r="G53" s="92">
        <f t="shared" si="32"/>
        <v>4277409486.037138</v>
      </c>
      <c r="H53" s="92">
        <f t="shared" si="33"/>
        <v>4277409486.037138</v>
      </c>
      <c r="I53" s="93">
        <f t="shared" ref="I53:R53" si="38">IFERROR(I5/$B53,0)</f>
        <v>7475962645.8598413</v>
      </c>
      <c r="J53" s="93">
        <f t="shared" si="38"/>
        <v>13182466677.314985</v>
      </c>
      <c r="K53" s="93">
        <f t="shared" si="38"/>
        <v>9400155563.1486607</v>
      </c>
      <c r="L53" s="93">
        <f t="shared" si="38"/>
        <v>7789639400.2315826</v>
      </c>
      <c r="M53" s="93">
        <f t="shared" si="38"/>
        <v>2847972126.8057642</v>
      </c>
      <c r="N53" s="93">
        <f t="shared" si="38"/>
        <v>9934723693.831522</v>
      </c>
      <c r="O53" s="93">
        <f t="shared" si="38"/>
        <v>17518033495.631912</v>
      </c>
      <c r="P53" s="93">
        <f t="shared" si="38"/>
        <v>12491762281.695326</v>
      </c>
      <c r="Q53" s="93">
        <f t="shared" si="38"/>
        <v>10351565247.418858</v>
      </c>
      <c r="R53" s="93">
        <f t="shared" si="38"/>
        <v>3784638515.1774368</v>
      </c>
    </row>
    <row r="54" spans="1:18">
      <c r="A54" s="90" t="s">
        <v>359</v>
      </c>
      <c r="B54" s="97">
        <v>0.99999979999999999</v>
      </c>
      <c r="C54" s="93">
        <f>IFERROR(C9/$B54,0)</f>
        <v>367.9978660245265</v>
      </c>
      <c r="D54" s="93">
        <f>IFERROR(D9/$B54,0)</f>
        <v>10.642544364850073</v>
      </c>
      <c r="E54" s="93">
        <f>IFERROR(E9/$B54,0)</f>
        <v>52.233811582016649</v>
      </c>
      <c r="F54" s="93">
        <f>IFERROR(F9/$B54,0)</f>
        <v>78.27635469255047</v>
      </c>
      <c r="G54" s="92">
        <f t="shared" si="32"/>
        <v>28.870573439282285</v>
      </c>
      <c r="H54" s="92">
        <f t="shared" si="33"/>
        <v>9.1361621613542461</v>
      </c>
      <c r="I54" s="93">
        <f t="shared" ref="I54:R54" si="39">IFERROR(I9/$B54,0)</f>
        <v>11.531982677462047</v>
      </c>
      <c r="J54" s="93">
        <f t="shared" si="39"/>
        <v>64.669031299070426</v>
      </c>
      <c r="K54" s="93">
        <f t="shared" si="39"/>
        <v>22.377537814598977</v>
      </c>
      <c r="L54" s="93">
        <f t="shared" si="39"/>
        <v>13.821420414899366</v>
      </c>
      <c r="M54" s="93">
        <f t="shared" si="39"/>
        <v>63.458069619471686</v>
      </c>
      <c r="N54" s="93">
        <f t="shared" si="39"/>
        <v>11.564251069357695</v>
      </c>
      <c r="O54" s="93">
        <f t="shared" si="39"/>
        <v>65.390090998055101</v>
      </c>
      <c r="P54" s="93">
        <f t="shared" si="39"/>
        <v>22.388671826072805</v>
      </c>
      <c r="Q54" s="93">
        <f t="shared" si="39"/>
        <v>13.93199177821856</v>
      </c>
      <c r="R54" s="93">
        <f t="shared" si="39"/>
        <v>69.258673448068507</v>
      </c>
    </row>
    <row r="55" spans="1:18">
      <c r="A55" s="90" t="s">
        <v>360</v>
      </c>
      <c r="B55" s="97">
        <v>1.9999999999999999E-7</v>
      </c>
      <c r="C55" s="93">
        <f>IFERROR(C24/$B55,0)</f>
        <v>0</v>
      </c>
      <c r="D55" s="93">
        <f>IFERROR(D24/$B55,0)</f>
        <v>0</v>
      </c>
      <c r="E55" s="93">
        <f>IFERROR(E24/$B55,0)</f>
        <v>0</v>
      </c>
      <c r="F55" s="93">
        <f>IFERROR(F24/$B55,0)</f>
        <v>750108066439.52332</v>
      </c>
      <c r="G55" s="92">
        <f t="shared" si="32"/>
        <v>750108066439.52332</v>
      </c>
      <c r="H55" s="92">
        <f t="shared" si="33"/>
        <v>750108066439.52332</v>
      </c>
      <c r="I55" s="93">
        <f t="shared" ref="I55:R55" si="40">IFERROR(I24/$B55,0)</f>
        <v>118163522195.27144</v>
      </c>
      <c r="J55" s="93">
        <f t="shared" si="40"/>
        <v>586956057963.4397</v>
      </c>
      <c r="K55" s="93">
        <f t="shared" si="40"/>
        <v>205658649316.96091</v>
      </c>
      <c r="L55" s="93">
        <f t="shared" si="40"/>
        <v>132065113041.77391</v>
      </c>
      <c r="M55" s="93">
        <f t="shared" si="40"/>
        <v>594623500714.29614</v>
      </c>
      <c r="N55" s="93">
        <f t="shared" si="40"/>
        <v>127942547386.85689</v>
      </c>
      <c r="O55" s="93">
        <f t="shared" si="40"/>
        <v>621596853986.07849</v>
      </c>
      <c r="P55" s="93">
        <f t="shared" si="40"/>
        <v>221290515978.68024</v>
      </c>
      <c r="Q55" s="93">
        <f t="shared" si="40"/>
        <v>136766907642.21407</v>
      </c>
      <c r="R55" s="93">
        <f t="shared" si="40"/>
        <v>663693267632.98083</v>
      </c>
    </row>
    <row r="56" spans="1:18">
      <c r="A56" s="90" t="s">
        <v>361</v>
      </c>
      <c r="B56" s="97">
        <v>0.99979000004200003</v>
      </c>
      <c r="C56" s="93">
        <f>IFERROR(C20/$B56,0)</f>
        <v>0</v>
      </c>
      <c r="D56" s="93">
        <f>IFERROR(D20/$B56,0)</f>
        <v>0</v>
      </c>
      <c r="E56" s="93">
        <f>IFERROR(E20/$B56,0)</f>
        <v>0</v>
      </c>
      <c r="F56" s="93">
        <f>IFERROR(F20/$B56,0)</f>
        <v>1391195.7215954643</v>
      </c>
      <c r="G56" s="92">
        <f t="shared" si="32"/>
        <v>1391195.7215954643</v>
      </c>
      <c r="H56" s="92">
        <f t="shared" si="33"/>
        <v>1391195.7215954643</v>
      </c>
      <c r="I56" s="93">
        <f t="shared" ref="I56:R56" si="41">IFERROR(I20/$B56,0)</f>
        <v>213371.48769518183</v>
      </c>
      <c r="J56" s="93">
        <f t="shared" si="41"/>
        <v>1096729.4467532346</v>
      </c>
      <c r="K56" s="93">
        <f t="shared" si="41"/>
        <v>383471.83452910301</v>
      </c>
      <c r="L56" s="93">
        <f t="shared" si="41"/>
        <v>242639.25813124655</v>
      </c>
      <c r="M56" s="93">
        <f t="shared" si="41"/>
        <v>1113415.1771978147</v>
      </c>
      <c r="N56" s="93">
        <f t="shared" si="41"/>
        <v>222293.00934643659</v>
      </c>
      <c r="O56" s="93">
        <f t="shared" si="41"/>
        <v>1138503.3803071789</v>
      </c>
      <c r="P56" s="93">
        <f t="shared" si="41"/>
        <v>400382.52103421622</v>
      </c>
      <c r="Q56" s="93">
        <f t="shared" si="41"/>
        <v>249718.61530966419</v>
      </c>
      <c r="R56" s="93">
        <f t="shared" si="41"/>
        <v>1230925.6168453139</v>
      </c>
    </row>
    <row r="57" spans="1:18">
      <c r="A57" s="90" t="s">
        <v>362</v>
      </c>
      <c r="B57" s="97">
        <v>2.0999995799999999E-4</v>
      </c>
      <c r="C57" s="93">
        <f>IFERROR(C29/$B57,0)</f>
        <v>0</v>
      </c>
      <c r="D57" s="93">
        <f>IFERROR(D29/$B57,0)</f>
        <v>0</v>
      </c>
      <c r="E57" s="93">
        <f>IFERROR(E29/$B57,0)</f>
        <v>0</v>
      </c>
      <c r="F57" s="93">
        <f>IFERROR(F29/$B57,0)</f>
        <v>198846.55513260767</v>
      </c>
      <c r="G57" s="92">
        <f t="shared" si="32"/>
        <v>198846.55513260764</v>
      </c>
      <c r="H57" s="92">
        <f t="shared" si="33"/>
        <v>198846.55513260764</v>
      </c>
      <c r="I57" s="93">
        <f t="shared" ref="I57:R57" si="42">IFERROR(I29/$B57,0)</f>
        <v>0</v>
      </c>
      <c r="J57" s="93">
        <f t="shared" si="42"/>
        <v>0</v>
      </c>
      <c r="K57" s="93">
        <f t="shared" si="42"/>
        <v>0</v>
      </c>
      <c r="L57" s="93">
        <f t="shared" si="42"/>
        <v>0</v>
      </c>
      <c r="M57" s="93">
        <f t="shared" si="42"/>
        <v>0</v>
      </c>
      <c r="N57" s="93">
        <f t="shared" si="42"/>
        <v>30111.510320093665</v>
      </c>
      <c r="O57" s="93">
        <f t="shared" si="42"/>
        <v>164505.06521548639</v>
      </c>
      <c r="P57" s="93">
        <f t="shared" si="42"/>
        <v>57128.335336699143</v>
      </c>
      <c r="Q57" s="93">
        <f t="shared" si="42"/>
        <v>35894.289209839721</v>
      </c>
      <c r="R57" s="93">
        <f t="shared" si="42"/>
        <v>175938.8091371262</v>
      </c>
    </row>
    <row r="58" spans="1:18">
      <c r="A58" s="90" t="s">
        <v>363</v>
      </c>
      <c r="B58" s="97">
        <v>1</v>
      </c>
      <c r="C58" s="93">
        <f>IFERROR(C16/$B58,0)</f>
        <v>5.9218035562636162E-2</v>
      </c>
      <c r="D58" s="93">
        <f>IFERROR(D16/$B58,0)</f>
        <v>1.7458520274756303E-2</v>
      </c>
      <c r="E58" s="93">
        <f>IFERROR(E16/$B58,0)</f>
        <v>8.5686751895939592E-2</v>
      </c>
      <c r="F58" s="93">
        <f>IFERROR(F16/$B58,0)</f>
        <v>44351.0200165141</v>
      </c>
      <c r="G58" s="92">
        <f t="shared" si="32"/>
        <v>3.5017456660106278E-2</v>
      </c>
      <c r="H58" s="92">
        <f t="shared" si="33"/>
        <v>1.3483377662205391E-2</v>
      </c>
      <c r="I58" s="93">
        <f t="shared" ref="I58:R58" si="43">IFERROR(I16/$B58,0)</f>
        <v>39683.261269593917</v>
      </c>
      <c r="J58" s="93">
        <f t="shared" si="43"/>
        <v>62423.107615091561</v>
      </c>
      <c r="K58" s="93">
        <f t="shared" si="43"/>
        <v>40404.775110859257</v>
      </c>
      <c r="L58" s="93">
        <f t="shared" si="43"/>
        <v>39683.261269593917</v>
      </c>
      <c r="M58" s="93">
        <f t="shared" si="43"/>
        <v>32728.643528398217</v>
      </c>
      <c r="N58" s="93">
        <f t="shared" si="43"/>
        <v>50273.450843124832</v>
      </c>
      <c r="O58" s="93">
        <f t="shared" si="43"/>
        <v>76822.925905284297</v>
      </c>
      <c r="P58" s="93">
        <f t="shared" si="43"/>
        <v>51031.374754250544</v>
      </c>
      <c r="Q58" s="93">
        <f t="shared" si="43"/>
        <v>50379.067336492728</v>
      </c>
      <c r="R58" s="93">
        <f t="shared" si="43"/>
        <v>39241.643590549473</v>
      </c>
    </row>
    <row r="59" spans="1:18">
      <c r="A59" s="90" t="s">
        <v>364</v>
      </c>
      <c r="B59" s="97">
        <v>1</v>
      </c>
      <c r="C59" s="93">
        <f>IFERROR(C7/$B59,0)</f>
        <v>31.462406680606691</v>
      </c>
      <c r="D59" s="93">
        <f>IFERROR(D7/$B59,0)</f>
        <v>0.72106080312863363</v>
      </c>
      <c r="E59" s="93">
        <f>IFERROR(E7/$B59,0)</f>
        <v>3.5389802324144917</v>
      </c>
      <c r="F59" s="93">
        <f>IFERROR(F7/$B59,0)</f>
        <v>3013.1895289340168</v>
      </c>
      <c r="G59" s="92">
        <f t="shared" si="32"/>
        <v>3.1778000106651221</v>
      </c>
      <c r="H59" s="92">
        <f t="shared" si="33"/>
        <v>0.70474078800084805</v>
      </c>
      <c r="I59" s="93">
        <f t="shared" ref="I59:R59" si="44">IFERROR(I7/$B59,0)</f>
        <v>16966.105233340211</v>
      </c>
      <c r="J59" s="93">
        <f t="shared" si="44"/>
        <v>29589.69543671835</v>
      </c>
      <c r="K59" s="93">
        <f t="shared" si="44"/>
        <v>20457.073388348486</v>
      </c>
      <c r="L59" s="93">
        <f t="shared" si="44"/>
        <v>17320.797328810742</v>
      </c>
      <c r="M59" s="93">
        <f t="shared" si="44"/>
        <v>2263.1066513450992</v>
      </c>
      <c r="N59" s="93">
        <f t="shared" si="44"/>
        <v>20975.555036512644</v>
      </c>
      <c r="O59" s="93">
        <f t="shared" si="44"/>
        <v>34918.824450161628</v>
      </c>
      <c r="P59" s="93">
        <f t="shared" si="44"/>
        <v>23582.241640771266</v>
      </c>
      <c r="Q59" s="93">
        <f t="shared" si="44"/>
        <v>21237.476521448312</v>
      </c>
      <c r="R59" s="93">
        <f t="shared" si="44"/>
        <v>2666.0606570305877</v>
      </c>
    </row>
    <row r="60" spans="1:18">
      <c r="A60" s="90" t="s">
        <v>365</v>
      </c>
      <c r="B60" s="99">
        <v>1.9000000000000001E-8</v>
      </c>
      <c r="C60" s="93">
        <f>IFERROR(C12/$B60,0)</f>
        <v>0</v>
      </c>
      <c r="D60" s="93">
        <f>IFERROR(D12/$B60,0)</f>
        <v>0</v>
      </c>
      <c r="E60" s="93">
        <f>IFERROR(E12/$B60,0)</f>
        <v>0</v>
      </c>
      <c r="F60" s="93">
        <f>IFERROR(F12/$B60,0)</f>
        <v>37695867881.691757</v>
      </c>
      <c r="G60" s="92">
        <f t="shared" si="32"/>
        <v>37695867881.691757</v>
      </c>
      <c r="H60" s="92">
        <f t="shared" si="33"/>
        <v>37695867881.691757</v>
      </c>
      <c r="I60" s="93">
        <f t="shared" ref="I60:R60" si="45">IFERROR(I12/$B60,0)</f>
        <v>0</v>
      </c>
      <c r="J60" s="93">
        <f t="shared" si="45"/>
        <v>0</v>
      </c>
      <c r="K60" s="93">
        <f t="shared" si="45"/>
        <v>0</v>
      </c>
      <c r="L60" s="93">
        <f t="shared" si="45"/>
        <v>0</v>
      </c>
      <c r="M60" s="93">
        <f t="shared" si="45"/>
        <v>0</v>
      </c>
      <c r="N60" s="93">
        <f t="shared" si="45"/>
        <v>9567444271.4932613</v>
      </c>
      <c r="O60" s="93">
        <f t="shared" si="45"/>
        <v>40972984954.40564</v>
      </c>
      <c r="P60" s="93">
        <f t="shared" si="45"/>
        <v>14593505403.170815</v>
      </c>
      <c r="Q60" s="93">
        <f t="shared" si="45"/>
        <v>10334080527.316727</v>
      </c>
      <c r="R60" s="93">
        <f t="shared" si="45"/>
        <v>33353185827.495998</v>
      </c>
    </row>
    <row r="61" spans="1:18">
      <c r="A61" s="90" t="s">
        <v>366</v>
      </c>
      <c r="B61" s="97">
        <v>1</v>
      </c>
      <c r="C61" s="93">
        <f>IFERROR(C18/$B61,0)</f>
        <v>3.4062605579830388E-2</v>
      </c>
      <c r="D61" s="93">
        <f>IFERROR(D18/$B61,0)</f>
        <v>2.2494631892474467E-2</v>
      </c>
      <c r="E61" s="93">
        <f>IFERROR(E18/$B61,0)</f>
        <v>0.11040408417361448</v>
      </c>
      <c r="F61" s="93">
        <f>IFERROR(F18/$B61,0)</f>
        <v>11843528.059223883</v>
      </c>
      <c r="G61" s="92">
        <f t="shared" si="32"/>
        <v>2.603126555859149E-2</v>
      </c>
      <c r="H61" s="92">
        <f t="shared" si="33"/>
        <v>1.3547793477635022E-2</v>
      </c>
      <c r="I61" s="93">
        <f t="shared" ref="I61:R61" si="46">IFERROR(I18/$B61,0)</f>
        <v>1815395.9165819192</v>
      </c>
      <c r="J61" s="93">
        <f t="shared" si="46"/>
        <v>9355794.6554221772</v>
      </c>
      <c r="K61" s="93">
        <f t="shared" si="46"/>
        <v>3263390.2786174971</v>
      </c>
      <c r="L61" s="93">
        <f t="shared" si="46"/>
        <v>2076702.9045747712</v>
      </c>
      <c r="M61" s="93">
        <f t="shared" si="46"/>
        <v>9501884.2772792596</v>
      </c>
      <c r="N61" s="93">
        <f t="shared" si="46"/>
        <v>1884970.431144946</v>
      </c>
      <c r="O61" s="93">
        <f t="shared" si="46"/>
        <v>9712109.9623555951</v>
      </c>
      <c r="P61" s="93">
        <f t="shared" si="46"/>
        <v>3410288.8043986466</v>
      </c>
      <c r="Q61" s="93">
        <f t="shared" si="46"/>
        <v>2136796.9518050612</v>
      </c>
      <c r="R61" s="93">
        <f t="shared" si="46"/>
        <v>10479116.529488668</v>
      </c>
    </row>
    <row r="62" spans="1:18">
      <c r="A62" s="90" t="s">
        <v>367</v>
      </c>
      <c r="B62" s="97">
        <v>1.339E-6</v>
      </c>
      <c r="C62" s="93">
        <f>IFERROR(C27/$B62,0)</f>
        <v>0</v>
      </c>
      <c r="D62" s="93">
        <f>IFERROR(D27/$B62,0)</f>
        <v>0</v>
      </c>
      <c r="E62" s="93">
        <f>IFERROR(E27/$B62,0)</f>
        <v>0</v>
      </c>
      <c r="F62" s="93">
        <f>IFERROR(F27/$B62,0)</f>
        <v>1246714702.9109423</v>
      </c>
      <c r="G62" s="92">
        <f t="shared" si="32"/>
        <v>1246714702.9109423</v>
      </c>
      <c r="H62" s="92">
        <f t="shared" si="33"/>
        <v>1246714702.9109423</v>
      </c>
      <c r="I62" s="93">
        <f t="shared" ref="I62:R62" si="47">IFERROR(I27/$B62,0)</f>
        <v>5347847175.749547</v>
      </c>
      <c r="J62" s="93">
        <f t="shared" si="47"/>
        <v>9009673567.0263271</v>
      </c>
      <c r="K62" s="93">
        <f t="shared" si="47"/>
        <v>6462769378.4676495</v>
      </c>
      <c r="L62" s="93">
        <f t="shared" si="47"/>
        <v>5484149127.7551556</v>
      </c>
      <c r="M62" s="93">
        <f t="shared" si="47"/>
        <v>955093805.47326946</v>
      </c>
      <c r="N62" s="93">
        <f t="shared" si="47"/>
        <v>6012838274.8953133</v>
      </c>
      <c r="O62" s="93">
        <f t="shared" si="47"/>
        <v>10731185089.012245</v>
      </c>
      <c r="P62" s="93">
        <f t="shared" si="47"/>
        <v>7786727526.1039553</v>
      </c>
      <c r="Q62" s="93">
        <f t="shared" si="47"/>
        <v>6554719085.9499292</v>
      </c>
      <c r="R62" s="93">
        <f t="shared" si="47"/>
        <v>1103089264.0690665</v>
      </c>
    </row>
    <row r="63" spans="1:18">
      <c r="A63" s="87" t="s">
        <v>32</v>
      </c>
      <c r="B63" s="87" t="s">
        <v>8</v>
      </c>
      <c r="C63" s="88">
        <f>IFERROR(1/SUM(1/C66,1/C68,1/C72,1/C73,1/C75),0)</f>
        <v>2.1606519190075696E-2</v>
      </c>
      <c r="D63" s="88">
        <f>IFERROR(1/SUM(1/D64,1/D65,1/D66,1/D68,1/D72,1/D73,1/D75),0)</f>
        <v>9.6739425276873812E-3</v>
      </c>
      <c r="E63" s="88">
        <f t="shared" ref="E63" si="48">IFERROR(1/SUM(1/E64,1/E65,1/E66,1/E68,1/E72,1/E73,1/E75),0)</f>
        <v>4.747989521334723E-2</v>
      </c>
      <c r="F63" s="88">
        <f>IFERROR(1/SUM(1/F64,1/F65,1/F66,1/F67,1/F68,1/F69,1/F70,1/F71,1/F72,1/F73,1/F74,1/F75,1/F76),0)</f>
        <v>64.871394258767921</v>
      </c>
      <c r="G63" s="95">
        <f t="shared" ref="G63:H63" si="49">IFERROR(1/SUM(1/G64,1/G65,1/G66,1/G67,1/G68,1/G69,1/G70,1/G71,1/G72,1/G73,1/G74,1/G75,1/G76),0)</f>
        <v>1.4845762444894576E-2</v>
      </c>
      <c r="H63" s="95">
        <f t="shared" si="49"/>
        <v>6.6814453911791475E-3</v>
      </c>
      <c r="I63" s="88">
        <f>IFERROR(1/SUM(1/I64,1/I65,1/I66,1/I67,1/I68,1/I69,1/I70,1/I72,1/I73,1/I75,1/I76),0)</f>
        <v>10.006761201258529</v>
      </c>
      <c r="J63" s="88">
        <f t="shared" ref="J63:M63" si="50">IFERROR(1/SUM(1/J64,1/J65,1/J66,1/J67,1/J68,1/J69,1/J70,1/J72,1/J73,1/J75,1/J76),0)</f>
        <v>54.230573680887012</v>
      </c>
      <c r="K63" s="88">
        <f t="shared" si="50"/>
        <v>18.862750344163057</v>
      </c>
      <c r="L63" s="88">
        <f t="shared" si="50"/>
        <v>11.805267865782115</v>
      </c>
      <c r="M63" s="88">
        <f t="shared" si="50"/>
        <v>52.089524570200695</v>
      </c>
      <c r="N63" s="88">
        <f t="shared" ref="N63:R63" si="51">IFERROR(1/SUM(1/N64,1/N65,1/N66,1/N67,1/N68,1/N69,1/N70,1/N71,1/N72,1/N73,1/N74,1/N75,1/N76),0)</f>
        <v>10.175947743001286</v>
      </c>
      <c r="O63" s="88">
        <f t="shared" si="51"/>
        <v>55.708713889117568</v>
      </c>
      <c r="P63" s="88">
        <f t="shared" si="51"/>
        <v>19.180003157776348</v>
      </c>
      <c r="Q63" s="88">
        <f t="shared" si="51"/>
        <v>12.155169835558558</v>
      </c>
      <c r="R63" s="88">
        <f t="shared" si="51"/>
        <v>57.398006444422506</v>
      </c>
    </row>
    <row r="64" spans="1:18">
      <c r="A64" s="90" t="s">
        <v>355</v>
      </c>
      <c r="B64" s="97">
        <v>1</v>
      </c>
      <c r="C64" s="83">
        <f>IFERROR(C25/$B64,0)</f>
        <v>0</v>
      </c>
      <c r="D64" s="83">
        <f>IFERROR(D25/$B64,0)</f>
        <v>59.468251274822592</v>
      </c>
      <c r="E64" s="83">
        <f>IFERROR(E25/$B64,0)</f>
        <v>291.87131626722265</v>
      </c>
      <c r="F64" s="83">
        <f>IFERROR(F25/$B64,0)</f>
        <v>293563.92434827337</v>
      </c>
      <c r="G64" s="92">
        <f t="shared" ref="G64:G76" si="52">(IF(AND(C64&lt;&gt;0,E64&lt;&gt;0,F64&lt;&gt;0),1/((1/C64)+(1/E64)+(1/F64)),IF(AND(C64&lt;&gt;0,E64&lt;&gt;0,F64=0), 1/((1/C64)+(1/E64)),IF(AND(C64&lt;&gt;0,E64=0,F64&lt;&gt;0),1/((1/C64)+(1/F64)),IF(AND(C64=0,E64&lt;&gt;0,F64&lt;&gt;0),1/((1/E64)+(1/F64)),IF(AND(C64&lt;&gt;0,E64=0,F64=0),1/(1/C64),IF(AND(C64=0,E64&lt;&gt;0,F64=0),1/(1/E64),IF(AND(C64=0,E64=0,F64&lt;&gt;0),1/(1/F64),IF(AND(C64=0,E64=0,F64=0),0)))))))))</f>
        <v>291.5814160286825</v>
      </c>
      <c r="H64" s="92">
        <f t="shared" ref="H64:H76" si="53">(IF(AND(C64&lt;&gt;0,D64&lt;&gt;0,F64&lt;&gt;0),1/((1/C64)+(1/D64)+(1/F64)),IF(AND(C64&lt;&gt;0,D64&lt;&gt;0,F64=0), 1/((1/C64)+(1/D64)),IF(AND(C64&lt;&gt;0,D64=0,F64&lt;&gt;0),1/((1/C64)+(1/F64)),IF(AND(C64=0,D64&lt;&gt;0,F64&lt;&gt;0),1/((1/D64)+(1/F64)),IF(AND(C64&lt;&gt;0,D64=0,F64=0),1/(1/C64),IF(AND(C64=0,D64&lt;&gt;0,F64=0),1/(1/D64),IF(AND(C64=0,D64=0,F64&lt;&gt;0),1/(1/F64),IF(AND(C64=0,D64=0,F64=0),0)))))))))</f>
        <v>59.456207026990782</v>
      </c>
      <c r="I64" s="83">
        <f t="shared" ref="I64:R64" si="54">IFERROR(I25/$B64,0)</f>
        <v>46792.281662111469</v>
      </c>
      <c r="J64" s="83">
        <f t="shared" si="54"/>
        <v>226030.51311358938</v>
      </c>
      <c r="K64" s="83">
        <f t="shared" si="54"/>
        <v>79261.814405359706</v>
      </c>
      <c r="L64" s="83">
        <f t="shared" si="54"/>
        <v>51291.539514237593</v>
      </c>
      <c r="M64" s="83">
        <f t="shared" si="54"/>
        <v>229138.72633787649</v>
      </c>
      <c r="N64" s="83">
        <f t="shared" si="54"/>
        <v>49561.482716621016</v>
      </c>
      <c r="O64" s="83">
        <f t="shared" si="54"/>
        <v>240347.82215779446</v>
      </c>
      <c r="P64" s="83">
        <f t="shared" si="54"/>
        <v>84965.548004900498</v>
      </c>
      <c r="Q64" s="83">
        <f t="shared" si="54"/>
        <v>55707.346516109479</v>
      </c>
      <c r="R64" s="83">
        <f t="shared" si="54"/>
        <v>259744.44073729377</v>
      </c>
    </row>
    <row r="65" spans="1:18">
      <c r="A65" s="90" t="s">
        <v>356</v>
      </c>
      <c r="B65" s="97">
        <v>1</v>
      </c>
      <c r="C65" s="83">
        <f>IFERROR(C21/$B65,0)</f>
        <v>0</v>
      </c>
      <c r="D65" s="83">
        <f>IFERROR(D21/$B65,0)</f>
        <v>51.117722552504986</v>
      </c>
      <c r="E65" s="83">
        <f>IFERROR(E21/$B65,0)</f>
        <v>250.88676135830821</v>
      </c>
      <c r="F65" s="83">
        <f>IFERROR(F21/$B65,0)</f>
        <v>16080486789.613297</v>
      </c>
      <c r="G65" s="92">
        <f t="shared" si="52"/>
        <v>250.8867574439885</v>
      </c>
      <c r="H65" s="92">
        <f t="shared" si="53"/>
        <v>51.117722390008566</v>
      </c>
      <c r="I65" s="83">
        <f t="shared" ref="I65:R65" si="55">IFERROR(I21/$B65,0)</f>
        <v>11121052192.018089</v>
      </c>
      <c r="J65" s="83">
        <f t="shared" si="55"/>
        <v>23680171477.831627</v>
      </c>
      <c r="K65" s="83">
        <f t="shared" si="55"/>
        <v>12658524845.29248</v>
      </c>
      <c r="L65" s="83">
        <f t="shared" si="55"/>
        <v>11121052192.018089</v>
      </c>
      <c r="M65" s="83">
        <f t="shared" si="55"/>
        <v>13201204029.376379</v>
      </c>
      <c r="N65" s="83">
        <f t="shared" si="55"/>
        <v>11986022918.063942</v>
      </c>
      <c r="O65" s="83">
        <f t="shared" si="55"/>
        <v>25521962592.774086</v>
      </c>
      <c r="P65" s="83">
        <f t="shared" si="55"/>
        <v>13643076777.704117</v>
      </c>
      <c r="Q65" s="83">
        <f t="shared" si="55"/>
        <v>11986022918.063942</v>
      </c>
      <c r="R65" s="83">
        <f t="shared" si="55"/>
        <v>14227964342.77232</v>
      </c>
    </row>
    <row r="66" spans="1:18">
      <c r="A66" s="90" t="s">
        <v>357</v>
      </c>
      <c r="B66" s="98">
        <v>0.99980000000000002</v>
      </c>
      <c r="C66" s="83">
        <f>IFERROR(C17/$B66,0)</f>
        <v>296.57552195039557</v>
      </c>
      <c r="D66" s="83">
        <f>IFERROR(D17/$B66,0)</f>
        <v>8.3604069708810407</v>
      </c>
      <c r="E66" s="83">
        <f>IFERROR(E17/$B66,0)</f>
        <v>41.033037542064392</v>
      </c>
      <c r="F66" s="83">
        <f>IFERROR(F17/$B66,0)</f>
        <v>439.32802281848444</v>
      </c>
      <c r="G66" s="92">
        <f t="shared" si="52"/>
        <v>33.312643739413815</v>
      </c>
      <c r="H66" s="92">
        <f t="shared" si="53"/>
        <v>7.9834309900771663</v>
      </c>
      <c r="I66" s="83">
        <f t="shared" ref="I66:R66" si="56">IFERROR(I17/$B66,0)</f>
        <v>76.299029161279591</v>
      </c>
      <c r="J66" s="83">
        <f t="shared" si="56"/>
        <v>342.32831083694117</v>
      </c>
      <c r="K66" s="83">
        <f t="shared" si="56"/>
        <v>121.3930180272841</v>
      </c>
      <c r="L66" s="83">
        <f t="shared" si="56"/>
        <v>81.636322139175164</v>
      </c>
      <c r="M66" s="83">
        <f t="shared" si="56"/>
        <v>337.66820044746805</v>
      </c>
      <c r="N66" s="83">
        <f t="shared" si="56"/>
        <v>85.678260727814319</v>
      </c>
      <c r="O66" s="83">
        <f t="shared" si="56"/>
        <v>383.90657854010141</v>
      </c>
      <c r="P66" s="83">
        <f t="shared" si="56"/>
        <v>135.53581468216032</v>
      </c>
      <c r="Q66" s="83">
        <f t="shared" si="56"/>
        <v>96.385026404319007</v>
      </c>
      <c r="R66" s="83">
        <f t="shared" si="56"/>
        <v>388.716058488947</v>
      </c>
    </row>
    <row r="67" spans="1:18">
      <c r="A67" s="90" t="s">
        <v>358</v>
      </c>
      <c r="B67" s="97">
        <v>2.0000000000000001E-4</v>
      </c>
      <c r="C67" s="83">
        <f>IFERROR(C5/$B67,0)</f>
        <v>0</v>
      </c>
      <c r="D67" s="83">
        <f>IFERROR(D5/$B67,0)</f>
        <v>0</v>
      </c>
      <c r="E67" s="83">
        <f>IFERROR(E5/$B67,0)</f>
        <v>0</v>
      </c>
      <c r="F67" s="83">
        <f>IFERROR(F5/$B67,0)</f>
        <v>4277409486.037138</v>
      </c>
      <c r="G67" s="92">
        <f t="shared" si="52"/>
        <v>4277409486.037138</v>
      </c>
      <c r="H67" s="92">
        <f t="shared" si="53"/>
        <v>4277409486.037138</v>
      </c>
      <c r="I67" s="83">
        <f t="shared" ref="I67:R67" si="57">IFERROR(I5/$B67,0)</f>
        <v>7475962645.8598413</v>
      </c>
      <c r="J67" s="83">
        <f t="shared" si="57"/>
        <v>13182466677.314985</v>
      </c>
      <c r="K67" s="83">
        <f t="shared" si="57"/>
        <v>9400155563.1486607</v>
      </c>
      <c r="L67" s="83">
        <f t="shared" si="57"/>
        <v>7789639400.2315826</v>
      </c>
      <c r="M67" s="83">
        <f t="shared" si="57"/>
        <v>2847972126.8057642</v>
      </c>
      <c r="N67" s="83">
        <f t="shared" si="57"/>
        <v>9934723693.831522</v>
      </c>
      <c r="O67" s="83">
        <f t="shared" si="57"/>
        <v>17518033495.631912</v>
      </c>
      <c r="P67" s="83">
        <f t="shared" si="57"/>
        <v>12491762281.695326</v>
      </c>
      <c r="Q67" s="83">
        <f t="shared" si="57"/>
        <v>10351565247.418858</v>
      </c>
      <c r="R67" s="83">
        <f t="shared" si="57"/>
        <v>3784638515.1774368</v>
      </c>
    </row>
    <row r="68" spans="1:18">
      <c r="A68" s="90" t="s">
        <v>359</v>
      </c>
      <c r="B68" s="97">
        <v>0.99999979999999999</v>
      </c>
      <c r="C68" s="83">
        <f>IFERROR(C9/$B68,0)</f>
        <v>367.9978660245265</v>
      </c>
      <c r="D68" s="83">
        <f>IFERROR(D9/$B68,0)</f>
        <v>10.642544364850073</v>
      </c>
      <c r="E68" s="83">
        <f>IFERROR(E9/$B68,0)</f>
        <v>52.233811582016649</v>
      </c>
      <c r="F68" s="83">
        <f>IFERROR(F9/$B68,0)</f>
        <v>78.27635469255047</v>
      </c>
      <c r="G68" s="92">
        <f t="shared" si="52"/>
        <v>28.870573439282285</v>
      </c>
      <c r="H68" s="92">
        <f t="shared" si="53"/>
        <v>9.1361621613542461</v>
      </c>
      <c r="I68" s="83">
        <f t="shared" ref="I68:R68" si="58">IFERROR(I9/$B68,0)</f>
        <v>11.531982677462047</v>
      </c>
      <c r="J68" s="83">
        <f t="shared" si="58"/>
        <v>64.669031299070426</v>
      </c>
      <c r="K68" s="83">
        <f t="shared" si="58"/>
        <v>22.377537814598977</v>
      </c>
      <c r="L68" s="83">
        <f t="shared" si="58"/>
        <v>13.821420414899366</v>
      </c>
      <c r="M68" s="83">
        <f t="shared" si="58"/>
        <v>63.458069619471686</v>
      </c>
      <c r="N68" s="83">
        <f t="shared" si="58"/>
        <v>11.564251069357695</v>
      </c>
      <c r="O68" s="83">
        <f t="shared" si="58"/>
        <v>65.390090998055101</v>
      </c>
      <c r="P68" s="83">
        <f t="shared" si="58"/>
        <v>22.388671826072805</v>
      </c>
      <c r="Q68" s="83">
        <f t="shared" si="58"/>
        <v>13.93199177821856</v>
      </c>
      <c r="R68" s="83">
        <f t="shared" si="58"/>
        <v>69.258673448068507</v>
      </c>
    </row>
    <row r="69" spans="1:18">
      <c r="A69" s="90" t="s">
        <v>360</v>
      </c>
      <c r="B69" s="97">
        <v>1.9999999999999999E-7</v>
      </c>
      <c r="C69" s="83">
        <f>IFERROR(C24/$B69,0)</f>
        <v>0</v>
      </c>
      <c r="D69" s="83">
        <f>IFERROR(D24/$B69,0)</f>
        <v>0</v>
      </c>
      <c r="E69" s="83">
        <f>IFERROR(E24/$B69,0)</f>
        <v>0</v>
      </c>
      <c r="F69" s="83">
        <f>IFERROR(F24/$B69,0)</f>
        <v>750108066439.52332</v>
      </c>
      <c r="G69" s="92">
        <f t="shared" si="52"/>
        <v>750108066439.52332</v>
      </c>
      <c r="H69" s="92">
        <f t="shared" si="53"/>
        <v>750108066439.52332</v>
      </c>
      <c r="I69" s="83">
        <f t="shared" ref="I69:R69" si="59">IFERROR(I24/$B69,0)</f>
        <v>118163522195.27144</v>
      </c>
      <c r="J69" s="83">
        <f t="shared" si="59"/>
        <v>586956057963.4397</v>
      </c>
      <c r="K69" s="83">
        <f t="shared" si="59"/>
        <v>205658649316.96091</v>
      </c>
      <c r="L69" s="83">
        <f t="shared" si="59"/>
        <v>132065113041.77391</v>
      </c>
      <c r="M69" s="83">
        <f t="shared" si="59"/>
        <v>594623500714.29614</v>
      </c>
      <c r="N69" s="83">
        <f t="shared" si="59"/>
        <v>127942547386.85689</v>
      </c>
      <c r="O69" s="83">
        <f t="shared" si="59"/>
        <v>621596853986.07849</v>
      </c>
      <c r="P69" s="83">
        <f t="shared" si="59"/>
        <v>221290515978.68024</v>
      </c>
      <c r="Q69" s="83">
        <f t="shared" si="59"/>
        <v>136766907642.21407</v>
      </c>
      <c r="R69" s="83">
        <f t="shared" si="59"/>
        <v>663693267632.98083</v>
      </c>
    </row>
    <row r="70" spans="1:18">
      <c r="A70" s="90" t="s">
        <v>361</v>
      </c>
      <c r="B70" s="97">
        <v>0.99979000004200003</v>
      </c>
      <c r="C70" s="83">
        <f>IFERROR(C20/$B70,0)</f>
        <v>0</v>
      </c>
      <c r="D70" s="83">
        <f>IFERROR(D20/$B70,0)</f>
        <v>0</v>
      </c>
      <c r="E70" s="83">
        <f>IFERROR(E20/$B70,0)</f>
        <v>0</v>
      </c>
      <c r="F70" s="83">
        <f>IFERROR(F20/$B70,0)</f>
        <v>1391195.7215954643</v>
      </c>
      <c r="G70" s="92">
        <f t="shared" si="52"/>
        <v>1391195.7215954643</v>
      </c>
      <c r="H70" s="92">
        <f t="shared" si="53"/>
        <v>1391195.7215954643</v>
      </c>
      <c r="I70" s="83">
        <f t="shared" ref="I70:R70" si="60">IFERROR(I20/$B70,0)</f>
        <v>213371.48769518183</v>
      </c>
      <c r="J70" s="83">
        <f t="shared" si="60"/>
        <v>1096729.4467532346</v>
      </c>
      <c r="K70" s="83">
        <f t="shared" si="60"/>
        <v>383471.83452910301</v>
      </c>
      <c r="L70" s="83">
        <f t="shared" si="60"/>
        <v>242639.25813124655</v>
      </c>
      <c r="M70" s="83">
        <f t="shared" si="60"/>
        <v>1113415.1771978147</v>
      </c>
      <c r="N70" s="83">
        <f t="shared" si="60"/>
        <v>222293.00934643659</v>
      </c>
      <c r="O70" s="83">
        <f t="shared" si="60"/>
        <v>1138503.3803071789</v>
      </c>
      <c r="P70" s="83">
        <f t="shared" si="60"/>
        <v>400382.52103421622</v>
      </c>
      <c r="Q70" s="83">
        <f t="shared" si="60"/>
        <v>249718.61530966419</v>
      </c>
      <c r="R70" s="83">
        <f t="shared" si="60"/>
        <v>1230925.6168453139</v>
      </c>
    </row>
    <row r="71" spans="1:18">
      <c r="A71" s="90" t="s">
        <v>362</v>
      </c>
      <c r="B71" s="97">
        <v>2.0999995799999999E-4</v>
      </c>
      <c r="C71" s="83">
        <f>IFERROR(C29/$B71,0)</f>
        <v>0</v>
      </c>
      <c r="D71" s="83">
        <f>IFERROR(D29/$B71,0)</f>
        <v>0</v>
      </c>
      <c r="E71" s="83">
        <f>IFERROR(E29/$B71,0)</f>
        <v>0</v>
      </c>
      <c r="F71" s="83">
        <f>IFERROR(F29/$B71,0)</f>
        <v>198846.55513260767</v>
      </c>
      <c r="G71" s="92">
        <f t="shared" si="52"/>
        <v>198846.55513260764</v>
      </c>
      <c r="H71" s="92">
        <f t="shared" si="53"/>
        <v>198846.55513260764</v>
      </c>
      <c r="I71" s="83">
        <f t="shared" ref="I71:R71" si="61">IFERROR(I29/$B71,0)</f>
        <v>0</v>
      </c>
      <c r="J71" s="83">
        <f t="shared" si="61"/>
        <v>0</v>
      </c>
      <c r="K71" s="83">
        <f t="shared" si="61"/>
        <v>0</v>
      </c>
      <c r="L71" s="83">
        <f t="shared" si="61"/>
        <v>0</v>
      </c>
      <c r="M71" s="83">
        <f t="shared" si="61"/>
        <v>0</v>
      </c>
      <c r="N71" s="83">
        <f t="shared" si="61"/>
        <v>30111.510320093665</v>
      </c>
      <c r="O71" s="83">
        <f t="shared" si="61"/>
        <v>164505.06521548639</v>
      </c>
      <c r="P71" s="83">
        <f t="shared" si="61"/>
        <v>57128.335336699143</v>
      </c>
      <c r="Q71" s="83">
        <f t="shared" si="61"/>
        <v>35894.289209839721</v>
      </c>
      <c r="R71" s="83">
        <f t="shared" si="61"/>
        <v>175938.8091371262</v>
      </c>
    </row>
    <row r="72" spans="1:18">
      <c r="A72" s="90" t="s">
        <v>363</v>
      </c>
      <c r="B72" s="97">
        <v>1</v>
      </c>
      <c r="C72" s="83">
        <f>IFERROR(C16/$B72,0)</f>
        <v>5.9218035562636162E-2</v>
      </c>
      <c r="D72" s="83">
        <f>IFERROR(D16/$B72,0)</f>
        <v>1.7458520274756303E-2</v>
      </c>
      <c r="E72" s="83">
        <f>IFERROR(E16/$B72,0)</f>
        <v>8.5686751895939592E-2</v>
      </c>
      <c r="F72" s="83">
        <f>IFERROR(F16/$B72,0)</f>
        <v>44351.0200165141</v>
      </c>
      <c r="G72" s="92">
        <f t="shared" si="52"/>
        <v>3.5017456660106278E-2</v>
      </c>
      <c r="H72" s="92">
        <f t="shared" si="53"/>
        <v>1.3483377662205391E-2</v>
      </c>
      <c r="I72" s="83">
        <f t="shared" ref="I72:R72" si="62">IFERROR(I16/$B72,0)</f>
        <v>39683.261269593917</v>
      </c>
      <c r="J72" s="83">
        <f t="shared" si="62"/>
        <v>62423.107615091561</v>
      </c>
      <c r="K72" s="83">
        <f t="shared" si="62"/>
        <v>40404.775110859257</v>
      </c>
      <c r="L72" s="83">
        <f t="shared" si="62"/>
        <v>39683.261269593917</v>
      </c>
      <c r="M72" s="83">
        <f t="shared" si="62"/>
        <v>32728.643528398217</v>
      </c>
      <c r="N72" s="83">
        <f t="shared" si="62"/>
        <v>50273.450843124832</v>
      </c>
      <c r="O72" s="83">
        <f t="shared" si="62"/>
        <v>76822.925905284297</v>
      </c>
      <c r="P72" s="83">
        <f t="shared" si="62"/>
        <v>51031.374754250544</v>
      </c>
      <c r="Q72" s="83">
        <f t="shared" si="62"/>
        <v>50379.067336492728</v>
      </c>
      <c r="R72" s="83">
        <f t="shared" si="62"/>
        <v>39241.643590549473</v>
      </c>
    </row>
    <row r="73" spans="1:18">
      <c r="A73" s="90" t="s">
        <v>364</v>
      </c>
      <c r="B73" s="97">
        <v>1</v>
      </c>
      <c r="C73" s="83">
        <f>IFERROR(C7/$B73,0)</f>
        <v>31.462406680606691</v>
      </c>
      <c r="D73" s="83">
        <f>IFERROR(D7/$B73,0)</f>
        <v>0.72106080312863363</v>
      </c>
      <c r="E73" s="83">
        <f>IFERROR(E7/$B73,0)</f>
        <v>3.5389802324144917</v>
      </c>
      <c r="F73" s="83">
        <f>IFERROR(F7/$B73,0)</f>
        <v>3013.1895289340168</v>
      </c>
      <c r="G73" s="92">
        <f t="shared" si="52"/>
        <v>3.1778000106651221</v>
      </c>
      <c r="H73" s="92">
        <f t="shared" si="53"/>
        <v>0.70474078800084805</v>
      </c>
      <c r="I73" s="83">
        <f t="shared" ref="I73:R73" si="63">IFERROR(I7/$B73,0)</f>
        <v>16966.105233340211</v>
      </c>
      <c r="J73" s="83">
        <f t="shared" si="63"/>
        <v>29589.69543671835</v>
      </c>
      <c r="K73" s="83">
        <f t="shared" si="63"/>
        <v>20457.073388348486</v>
      </c>
      <c r="L73" s="83">
        <f t="shared" si="63"/>
        <v>17320.797328810742</v>
      </c>
      <c r="M73" s="83">
        <f t="shared" si="63"/>
        <v>2263.1066513450992</v>
      </c>
      <c r="N73" s="83">
        <f t="shared" si="63"/>
        <v>20975.555036512644</v>
      </c>
      <c r="O73" s="83">
        <f t="shared" si="63"/>
        <v>34918.824450161628</v>
      </c>
      <c r="P73" s="83">
        <f t="shared" si="63"/>
        <v>23582.241640771266</v>
      </c>
      <c r="Q73" s="83">
        <f t="shared" si="63"/>
        <v>21237.476521448312</v>
      </c>
      <c r="R73" s="83">
        <f t="shared" si="63"/>
        <v>2666.0606570305877</v>
      </c>
    </row>
    <row r="74" spans="1:18">
      <c r="A74" s="90" t="s">
        <v>365</v>
      </c>
      <c r="B74" s="99">
        <v>1.9000000000000001E-8</v>
      </c>
      <c r="C74" s="83">
        <f>IFERROR(C12/$B74,0)</f>
        <v>0</v>
      </c>
      <c r="D74" s="83">
        <f>IFERROR(D12/$B74,0)</f>
        <v>0</v>
      </c>
      <c r="E74" s="83">
        <f>IFERROR(E12/$B74,0)</f>
        <v>0</v>
      </c>
      <c r="F74" s="83">
        <f>IFERROR(F12/$B74,0)</f>
        <v>37695867881.691757</v>
      </c>
      <c r="G74" s="92">
        <f t="shared" si="52"/>
        <v>37695867881.691757</v>
      </c>
      <c r="H74" s="92">
        <f t="shared" si="53"/>
        <v>37695867881.691757</v>
      </c>
      <c r="I74" s="83">
        <f t="shared" ref="I74:R74" si="64">IFERROR(I12/$B74,0)</f>
        <v>0</v>
      </c>
      <c r="J74" s="83">
        <f t="shared" si="64"/>
        <v>0</v>
      </c>
      <c r="K74" s="83">
        <f t="shared" si="64"/>
        <v>0</v>
      </c>
      <c r="L74" s="83">
        <f t="shared" si="64"/>
        <v>0</v>
      </c>
      <c r="M74" s="83">
        <f t="shared" si="64"/>
        <v>0</v>
      </c>
      <c r="N74" s="83">
        <f t="shared" si="64"/>
        <v>9567444271.4932613</v>
      </c>
      <c r="O74" s="83">
        <f t="shared" si="64"/>
        <v>40972984954.40564</v>
      </c>
      <c r="P74" s="83">
        <f t="shared" si="64"/>
        <v>14593505403.170815</v>
      </c>
      <c r="Q74" s="83">
        <f t="shared" si="64"/>
        <v>10334080527.316727</v>
      </c>
      <c r="R74" s="83">
        <f t="shared" si="64"/>
        <v>33353185827.495998</v>
      </c>
    </row>
    <row r="75" spans="1:18">
      <c r="A75" s="90" t="s">
        <v>366</v>
      </c>
      <c r="B75" s="97">
        <v>1</v>
      </c>
      <c r="C75" s="83">
        <f>IFERROR(C18/$B75,0)</f>
        <v>3.4062605579830388E-2</v>
      </c>
      <c r="D75" s="83">
        <f>IFERROR(D18/$B75,0)</f>
        <v>2.2494631892474467E-2</v>
      </c>
      <c r="E75" s="83">
        <f>IFERROR(E18/$B75,0)</f>
        <v>0.11040408417361448</v>
      </c>
      <c r="F75" s="83">
        <f>IFERROR(F18/$B75,0)</f>
        <v>11843528.059223883</v>
      </c>
      <c r="G75" s="92">
        <f t="shared" si="52"/>
        <v>2.603126555859149E-2</v>
      </c>
      <c r="H75" s="92">
        <f t="shared" si="53"/>
        <v>1.3547793477635022E-2</v>
      </c>
      <c r="I75" s="83">
        <f t="shared" ref="I75:R75" si="65">IFERROR(I18/$B75,0)</f>
        <v>1815395.9165819192</v>
      </c>
      <c r="J75" s="83">
        <f t="shared" si="65"/>
        <v>9355794.6554221772</v>
      </c>
      <c r="K75" s="83">
        <f t="shared" si="65"/>
        <v>3263390.2786174971</v>
      </c>
      <c r="L75" s="83">
        <f t="shared" si="65"/>
        <v>2076702.9045747712</v>
      </c>
      <c r="M75" s="83">
        <f t="shared" si="65"/>
        <v>9501884.2772792596</v>
      </c>
      <c r="N75" s="83">
        <f t="shared" si="65"/>
        <v>1884970.431144946</v>
      </c>
      <c r="O75" s="83">
        <f t="shared" si="65"/>
        <v>9712109.9623555951</v>
      </c>
      <c r="P75" s="83">
        <f t="shared" si="65"/>
        <v>3410288.8043986466</v>
      </c>
      <c r="Q75" s="83">
        <f t="shared" si="65"/>
        <v>2136796.9518050612</v>
      </c>
      <c r="R75" s="83">
        <f t="shared" si="65"/>
        <v>10479116.529488668</v>
      </c>
    </row>
    <row r="76" spans="1:18">
      <c r="A76" s="90" t="s">
        <v>367</v>
      </c>
      <c r="B76" s="97">
        <v>1.339E-6</v>
      </c>
      <c r="C76" s="83">
        <f>IFERROR(C27/$B76,0)</f>
        <v>0</v>
      </c>
      <c r="D76" s="83">
        <f>IFERROR(D27/$B76,0)</f>
        <v>0</v>
      </c>
      <c r="E76" s="83">
        <f>IFERROR(E27/$B76,0)</f>
        <v>0</v>
      </c>
      <c r="F76" s="83">
        <f>IFERROR(F27/$B76,0)</f>
        <v>1246714702.9109423</v>
      </c>
      <c r="G76" s="92">
        <f t="shared" si="52"/>
        <v>1246714702.9109423</v>
      </c>
      <c r="H76" s="92">
        <f t="shared" si="53"/>
        <v>1246714702.9109423</v>
      </c>
      <c r="I76" s="83">
        <f t="shared" ref="I76:R76" si="66">IFERROR(I27/$B76,0)</f>
        <v>5347847175.749547</v>
      </c>
      <c r="J76" s="83">
        <f t="shared" si="66"/>
        <v>9009673567.0263271</v>
      </c>
      <c r="K76" s="83">
        <f t="shared" si="66"/>
        <v>6462769378.4676495</v>
      </c>
      <c r="L76" s="83">
        <f t="shared" si="66"/>
        <v>5484149127.7551556</v>
      </c>
      <c r="M76" s="83">
        <f t="shared" si="66"/>
        <v>955093805.47326946</v>
      </c>
      <c r="N76" s="83">
        <f t="shared" si="66"/>
        <v>6012838274.8953133</v>
      </c>
      <c r="O76" s="83">
        <f t="shared" si="66"/>
        <v>10731185089.012245</v>
      </c>
      <c r="P76" s="83">
        <f t="shared" si="66"/>
        <v>7786727526.1039553</v>
      </c>
      <c r="Q76" s="83">
        <f t="shared" si="66"/>
        <v>6554719085.9499292</v>
      </c>
      <c r="R76" s="83">
        <f t="shared" si="66"/>
        <v>1103089264.0690665</v>
      </c>
    </row>
  </sheetData>
  <sheetProtection algorithmName="SHA-512" hashValue="FtfKesIfPunFHdb800jHGM7T0tLYoZRcW3yy4sIVFih8wp4SeQaPjJ3Io+aTja5YMu8H9kpISgb+LSHuPdbaXw==" saltValue="f9d49/d4XKEWzrpjdtkaZQ==" spinCount="100000" sheet="1" objects="1" scenarios="1"/>
  <autoFilter ref="A1:R76" xr:uid="{00000000-0009-0000-0000-000006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R76"/>
  <sheetViews>
    <sheetView workbookViewId="0">
      <pane xSplit="2" ySplit="1" topLeftCell="C2" activePane="bottomRight" state="frozen"/>
      <selection activeCell="I6" sqref="I6"/>
      <selection pane="topRight" activeCell="I6" sqref="I6"/>
      <selection pane="bottomLeft" activeCell="I6" sqref="I6"/>
      <selection pane="bottomRight" activeCell="C2" sqref="C2"/>
    </sheetView>
  </sheetViews>
  <sheetFormatPr defaultRowHeight="14.25"/>
  <cols>
    <col min="1" max="1" width="12" style="61" bestFit="1" customWidth="1"/>
    <col min="2" max="2" width="11.73046875" style="21" bestFit="1" customWidth="1"/>
    <col min="3" max="3" width="13.265625" style="21" bestFit="1" customWidth="1"/>
    <col min="4" max="4" width="15.86328125" style="21" bestFit="1" customWidth="1"/>
    <col min="5" max="5" width="15.73046875" style="21" bestFit="1" customWidth="1"/>
    <col min="6" max="6" width="13.265625" style="21" bestFit="1" customWidth="1"/>
    <col min="7" max="7" width="14.59765625" style="21" bestFit="1" customWidth="1"/>
    <col min="8" max="8" width="14.73046875" style="21" bestFit="1" customWidth="1"/>
    <col min="9" max="9" width="11.265625" style="21" bestFit="1" customWidth="1"/>
    <col min="10" max="11" width="13" style="21" bestFit="1" customWidth="1"/>
    <col min="12" max="12" width="14" style="21" bestFit="1" customWidth="1"/>
    <col min="13" max="13" width="11.59765625" style="21" bestFit="1" customWidth="1"/>
    <col min="14" max="14" width="11.265625" style="21" bestFit="1" customWidth="1"/>
    <col min="15" max="16" width="13" style="21" bestFit="1" customWidth="1"/>
    <col min="17" max="17" width="14" style="21" bestFit="1" customWidth="1"/>
    <col min="18" max="18" width="11.59765625" style="21" bestFit="1" customWidth="1"/>
    <col min="19" max="255" width="9.06640625" style="21"/>
    <col min="256" max="256" width="15.3984375" style="21" bestFit="1" customWidth="1"/>
    <col min="257" max="257" width="11.1328125" style="21" bestFit="1" customWidth="1"/>
    <col min="258" max="258" width="14.59765625" style="21" bestFit="1" customWidth="1"/>
    <col min="259" max="259" width="17.3984375" style="21" bestFit="1" customWidth="1"/>
    <col min="260" max="260" width="17.59765625" style="21" bestFit="1" customWidth="1"/>
    <col min="261" max="261" width="14.73046875" style="21" bestFit="1" customWidth="1"/>
    <col min="262" max="262" width="14.3984375" style="21" bestFit="1" customWidth="1"/>
    <col min="263" max="263" width="12.1328125" style="21" bestFit="1" customWidth="1"/>
    <col min="264" max="264" width="12.3984375" style="21" bestFit="1" customWidth="1"/>
    <col min="265" max="266" width="13.86328125" style="21" bestFit="1" customWidth="1"/>
    <col min="267" max="267" width="14.86328125" style="21" bestFit="1" customWidth="1"/>
    <col min="268" max="268" width="12.1328125" style="21" bestFit="1" customWidth="1"/>
    <col min="269" max="269" width="12.3984375" style="21" bestFit="1" customWidth="1"/>
    <col min="270" max="271" width="13.86328125" style="21" bestFit="1" customWidth="1"/>
    <col min="272" max="272" width="14.86328125" style="21" bestFit="1" customWidth="1"/>
    <col min="273" max="511" width="9.06640625" style="21"/>
    <col min="512" max="512" width="15.3984375" style="21" bestFit="1" customWidth="1"/>
    <col min="513" max="513" width="11.1328125" style="21" bestFit="1" customWidth="1"/>
    <col min="514" max="514" width="14.59765625" style="21" bestFit="1" customWidth="1"/>
    <col min="515" max="515" width="17.3984375" style="21" bestFit="1" customWidth="1"/>
    <col min="516" max="516" width="17.59765625" style="21" bestFit="1" customWidth="1"/>
    <col min="517" max="517" width="14.73046875" style="21" bestFit="1" customWidth="1"/>
    <col min="518" max="518" width="14.3984375" style="21" bestFit="1" customWidth="1"/>
    <col min="519" max="519" width="12.1328125" style="21" bestFit="1" customWidth="1"/>
    <col min="520" max="520" width="12.3984375" style="21" bestFit="1" customWidth="1"/>
    <col min="521" max="522" width="13.86328125" style="21" bestFit="1" customWidth="1"/>
    <col min="523" max="523" width="14.86328125" style="21" bestFit="1" customWidth="1"/>
    <col min="524" max="524" width="12.1328125" style="21" bestFit="1" customWidth="1"/>
    <col min="525" max="525" width="12.3984375" style="21" bestFit="1" customWidth="1"/>
    <col min="526" max="527" width="13.86328125" style="21" bestFit="1" customWidth="1"/>
    <col min="528" max="528" width="14.86328125" style="21" bestFit="1" customWidth="1"/>
    <col min="529" max="767" width="9.06640625" style="21"/>
    <col min="768" max="768" width="15.3984375" style="21" bestFit="1" customWidth="1"/>
    <col min="769" max="769" width="11.1328125" style="21" bestFit="1" customWidth="1"/>
    <col min="770" max="770" width="14.59765625" style="21" bestFit="1" customWidth="1"/>
    <col min="771" max="771" width="17.3984375" style="21" bestFit="1" customWidth="1"/>
    <col min="772" max="772" width="17.59765625" style="21" bestFit="1" customWidth="1"/>
    <col min="773" max="773" width="14.73046875" style="21" bestFit="1" customWidth="1"/>
    <col min="774" max="774" width="14.3984375" style="21" bestFit="1" customWidth="1"/>
    <col min="775" max="775" width="12.1328125" style="21" bestFit="1" customWidth="1"/>
    <col min="776" max="776" width="12.3984375" style="21" bestFit="1" customWidth="1"/>
    <col min="777" max="778" width="13.86328125" style="21" bestFit="1" customWidth="1"/>
    <col min="779" max="779" width="14.86328125" style="21" bestFit="1" customWidth="1"/>
    <col min="780" max="780" width="12.1328125" style="21" bestFit="1" customWidth="1"/>
    <col min="781" max="781" width="12.3984375" style="21" bestFit="1" customWidth="1"/>
    <col min="782" max="783" width="13.86328125" style="21" bestFit="1" customWidth="1"/>
    <col min="784" max="784" width="14.86328125" style="21" bestFit="1" customWidth="1"/>
    <col min="785" max="1023" width="9.06640625" style="21"/>
    <col min="1024" max="1024" width="15.3984375" style="21" bestFit="1" customWidth="1"/>
    <col min="1025" max="1025" width="11.1328125" style="21" bestFit="1" customWidth="1"/>
    <col min="1026" max="1026" width="14.59765625" style="21" bestFit="1" customWidth="1"/>
    <col min="1027" max="1027" width="17.3984375" style="21" bestFit="1" customWidth="1"/>
    <col min="1028" max="1028" width="17.59765625" style="21" bestFit="1" customWidth="1"/>
    <col min="1029" max="1029" width="14.73046875" style="21" bestFit="1" customWidth="1"/>
    <col min="1030" max="1030" width="14.3984375" style="21" bestFit="1" customWidth="1"/>
    <col min="1031" max="1031" width="12.1328125" style="21" bestFit="1" customWidth="1"/>
    <col min="1032" max="1032" width="12.3984375" style="21" bestFit="1" customWidth="1"/>
    <col min="1033" max="1034" width="13.86328125" style="21" bestFit="1" customWidth="1"/>
    <col min="1035" max="1035" width="14.86328125" style="21" bestFit="1" customWidth="1"/>
    <col min="1036" max="1036" width="12.1328125" style="21" bestFit="1" customWidth="1"/>
    <col min="1037" max="1037" width="12.3984375" style="21" bestFit="1" customWidth="1"/>
    <col min="1038" max="1039" width="13.86328125" style="21" bestFit="1" customWidth="1"/>
    <col min="1040" max="1040" width="14.86328125" style="21" bestFit="1" customWidth="1"/>
    <col min="1041" max="1279" width="9.06640625" style="21"/>
    <col min="1280" max="1280" width="15.3984375" style="21" bestFit="1" customWidth="1"/>
    <col min="1281" max="1281" width="11.1328125" style="21" bestFit="1" customWidth="1"/>
    <col min="1282" max="1282" width="14.59765625" style="21" bestFit="1" customWidth="1"/>
    <col min="1283" max="1283" width="17.3984375" style="21" bestFit="1" customWidth="1"/>
    <col min="1284" max="1284" width="17.59765625" style="21" bestFit="1" customWidth="1"/>
    <col min="1285" max="1285" width="14.73046875" style="21" bestFit="1" customWidth="1"/>
    <col min="1286" max="1286" width="14.3984375" style="21" bestFit="1" customWidth="1"/>
    <col min="1287" max="1287" width="12.1328125" style="21" bestFit="1" customWidth="1"/>
    <col min="1288" max="1288" width="12.3984375" style="21" bestFit="1" customWidth="1"/>
    <col min="1289" max="1290" width="13.86328125" style="21" bestFit="1" customWidth="1"/>
    <col min="1291" max="1291" width="14.86328125" style="21" bestFit="1" customWidth="1"/>
    <col min="1292" max="1292" width="12.1328125" style="21" bestFit="1" customWidth="1"/>
    <col min="1293" max="1293" width="12.3984375" style="21" bestFit="1" customWidth="1"/>
    <col min="1294" max="1295" width="13.86328125" style="21" bestFit="1" customWidth="1"/>
    <col min="1296" max="1296" width="14.86328125" style="21" bestFit="1" customWidth="1"/>
    <col min="1297" max="1535" width="9.06640625" style="21"/>
    <col min="1536" max="1536" width="15.3984375" style="21" bestFit="1" customWidth="1"/>
    <col min="1537" max="1537" width="11.1328125" style="21" bestFit="1" customWidth="1"/>
    <col min="1538" max="1538" width="14.59765625" style="21" bestFit="1" customWidth="1"/>
    <col min="1539" max="1539" width="17.3984375" style="21" bestFit="1" customWidth="1"/>
    <col min="1540" max="1540" width="17.59765625" style="21" bestFit="1" customWidth="1"/>
    <col min="1541" max="1541" width="14.73046875" style="21" bestFit="1" customWidth="1"/>
    <col min="1542" max="1542" width="14.3984375" style="21" bestFit="1" customWidth="1"/>
    <col min="1543" max="1543" width="12.1328125" style="21" bestFit="1" customWidth="1"/>
    <col min="1544" max="1544" width="12.3984375" style="21" bestFit="1" customWidth="1"/>
    <col min="1545" max="1546" width="13.86328125" style="21" bestFit="1" customWidth="1"/>
    <col min="1547" max="1547" width="14.86328125" style="21" bestFit="1" customWidth="1"/>
    <col min="1548" max="1548" width="12.1328125" style="21" bestFit="1" customWidth="1"/>
    <col min="1549" max="1549" width="12.3984375" style="21" bestFit="1" customWidth="1"/>
    <col min="1550" max="1551" width="13.86328125" style="21" bestFit="1" customWidth="1"/>
    <col min="1552" max="1552" width="14.86328125" style="21" bestFit="1" customWidth="1"/>
    <col min="1553" max="1791" width="9.06640625" style="21"/>
    <col min="1792" max="1792" width="15.3984375" style="21" bestFit="1" customWidth="1"/>
    <col min="1793" max="1793" width="11.1328125" style="21" bestFit="1" customWidth="1"/>
    <col min="1794" max="1794" width="14.59765625" style="21" bestFit="1" customWidth="1"/>
    <col min="1795" max="1795" width="17.3984375" style="21" bestFit="1" customWidth="1"/>
    <col min="1796" max="1796" width="17.59765625" style="21" bestFit="1" customWidth="1"/>
    <col min="1797" max="1797" width="14.73046875" style="21" bestFit="1" customWidth="1"/>
    <col min="1798" max="1798" width="14.3984375" style="21" bestFit="1" customWidth="1"/>
    <col min="1799" max="1799" width="12.1328125" style="21" bestFit="1" customWidth="1"/>
    <col min="1800" max="1800" width="12.3984375" style="21" bestFit="1" customWidth="1"/>
    <col min="1801" max="1802" width="13.86328125" style="21" bestFit="1" customWidth="1"/>
    <col min="1803" max="1803" width="14.86328125" style="21" bestFit="1" customWidth="1"/>
    <col min="1804" max="1804" width="12.1328125" style="21" bestFit="1" customWidth="1"/>
    <col min="1805" max="1805" width="12.3984375" style="21" bestFit="1" customWidth="1"/>
    <col min="1806" max="1807" width="13.86328125" style="21" bestFit="1" customWidth="1"/>
    <col min="1808" max="1808" width="14.86328125" style="21" bestFit="1" customWidth="1"/>
    <col min="1809" max="2047" width="9.06640625" style="21"/>
    <col min="2048" max="2048" width="15.3984375" style="21" bestFit="1" customWidth="1"/>
    <col min="2049" max="2049" width="11.1328125" style="21" bestFit="1" customWidth="1"/>
    <col min="2050" max="2050" width="14.59765625" style="21" bestFit="1" customWidth="1"/>
    <col min="2051" max="2051" width="17.3984375" style="21" bestFit="1" customWidth="1"/>
    <col min="2052" max="2052" width="17.59765625" style="21" bestFit="1" customWidth="1"/>
    <col min="2053" max="2053" width="14.73046875" style="21" bestFit="1" customWidth="1"/>
    <col min="2054" max="2054" width="14.3984375" style="21" bestFit="1" customWidth="1"/>
    <col min="2055" max="2055" width="12.1328125" style="21" bestFit="1" customWidth="1"/>
    <col min="2056" max="2056" width="12.3984375" style="21" bestFit="1" customWidth="1"/>
    <col min="2057" max="2058" width="13.86328125" style="21" bestFit="1" customWidth="1"/>
    <col min="2059" max="2059" width="14.86328125" style="21" bestFit="1" customWidth="1"/>
    <col min="2060" max="2060" width="12.1328125" style="21" bestFit="1" customWidth="1"/>
    <col min="2061" max="2061" width="12.3984375" style="21" bestFit="1" customWidth="1"/>
    <col min="2062" max="2063" width="13.86328125" style="21" bestFit="1" customWidth="1"/>
    <col min="2064" max="2064" width="14.86328125" style="21" bestFit="1" customWidth="1"/>
    <col min="2065" max="2303" width="9.06640625" style="21"/>
    <col min="2304" max="2304" width="15.3984375" style="21" bestFit="1" customWidth="1"/>
    <col min="2305" max="2305" width="11.1328125" style="21" bestFit="1" customWidth="1"/>
    <col min="2306" max="2306" width="14.59765625" style="21" bestFit="1" customWidth="1"/>
    <col min="2307" max="2307" width="17.3984375" style="21" bestFit="1" customWidth="1"/>
    <col min="2308" max="2308" width="17.59765625" style="21" bestFit="1" customWidth="1"/>
    <col min="2309" max="2309" width="14.73046875" style="21" bestFit="1" customWidth="1"/>
    <col min="2310" max="2310" width="14.3984375" style="21" bestFit="1" customWidth="1"/>
    <col min="2311" max="2311" width="12.1328125" style="21" bestFit="1" customWidth="1"/>
    <col min="2312" max="2312" width="12.3984375" style="21" bestFit="1" customWidth="1"/>
    <col min="2313" max="2314" width="13.86328125" style="21" bestFit="1" customWidth="1"/>
    <col min="2315" max="2315" width="14.86328125" style="21" bestFit="1" customWidth="1"/>
    <col min="2316" max="2316" width="12.1328125" style="21" bestFit="1" customWidth="1"/>
    <col min="2317" max="2317" width="12.3984375" style="21" bestFit="1" customWidth="1"/>
    <col min="2318" max="2319" width="13.86328125" style="21" bestFit="1" customWidth="1"/>
    <col min="2320" max="2320" width="14.86328125" style="21" bestFit="1" customWidth="1"/>
    <col min="2321" max="2559" width="9.06640625" style="21"/>
    <col min="2560" max="2560" width="15.3984375" style="21" bestFit="1" customWidth="1"/>
    <col min="2561" max="2561" width="11.1328125" style="21" bestFit="1" customWidth="1"/>
    <col min="2562" max="2562" width="14.59765625" style="21" bestFit="1" customWidth="1"/>
    <col min="2563" max="2563" width="17.3984375" style="21" bestFit="1" customWidth="1"/>
    <col min="2564" max="2564" width="17.59765625" style="21" bestFit="1" customWidth="1"/>
    <col min="2565" max="2565" width="14.73046875" style="21" bestFit="1" customWidth="1"/>
    <col min="2566" max="2566" width="14.3984375" style="21" bestFit="1" customWidth="1"/>
    <col min="2567" max="2567" width="12.1328125" style="21" bestFit="1" customWidth="1"/>
    <col min="2568" max="2568" width="12.3984375" style="21" bestFit="1" customWidth="1"/>
    <col min="2569" max="2570" width="13.86328125" style="21" bestFit="1" customWidth="1"/>
    <col min="2571" max="2571" width="14.86328125" style="21" bestFit="1" customWidth="1"/>
    <col min="2572" max="2572" width="12.1328125" style="21" bestFit="1" customWidth="1"/>
    <col min="2573" max="2573" width="12.3984375" style="21" bestFit="1" customWidth="1"/>
    <col min="2574" max="2575" width="13.86328125" style="21" bestFit="1" customWidth="1"/>
    <col min="2576" max="2576" width="14.86328125" style="21" bestFit="1" customWidth="1"/>
    <col min="2577" max="2815" width="9.06640625" style="21"/>
    <col min="2816" max="2816" width="15.3984375" style="21" bestFit="1" customWidth="1"/>
    <col min="2817" max="2817" width="11.1328125" style="21" bestFit="1" customWidth="1"/>
    <col min="2818" max="2818" width="14.59765625" style="21" bestFit="1" customWidth="1"/>
    <col min="2819" max="2819" width="17.3984375" style="21" bestFit="1" customWidth="1"/>
    <col min="2820" max="2820" width="17.59765625" style="21" bestFit="1" customWidth="1"/>
    <col min="2821" max="2821" width="14.73046875" style="21" bestFit="1" customWidth="1"/>
    <col min="2822" max="2822" width="14.3984375" style="21" bestFit="1" customWidth="1"/>
    <col min="2823" max="2823" width="12.1328125" style="21" bestFit="1" customWidth="1"/>
    <col min="2824" max="2824" width="12.3984375" style="21" bestFit="1" customWidth="1"/>
    <col min="2825" max="2826" width="13.86328125" style="21" bestFit="1" customWidth="1"/>
    <col min="2827" max="2827" width="14.86328125" style="21" bestFit="1" customWidth="1"/>
    <col min="2828" max="2828" width="12.1328125" style="21" bestFit="1" customWidth="1"/>
    <col min="2829" max="2829" width="12.3984375" style="21" bestFit="1" customWidth="1"/>
    <col min="2830" max="2831" width="13.86328125" style="21" bestFit="1" customWidth="1"/>
    <col min="2832" max="2832" width="14.86328125" style="21" bestFit="1" customWidth="1"/>
    <col min="2833" max="3071" width="9.06640625" style="21"/>
    <col min="3072" max="3072" width="15.3984375" style="21" bestFit="1" customWidth="1"/>
    <col min="3073" max="3073" width="11.1328125" style="21" bestFit="1" customWidth="1"/>
    <col min="3074" max="3074" width="14.59765625" style="21" bestFit="1" customWidth="1"/>
    <col min="3075" max="3075" width="17.3984375" style="21" bestFit="1" customWidth="1"/>
    <col min="3076" max="3076" width="17.59765625" style="21" bestFit="1" customWidth="1"/>
    <col min="3077" max="3077" width="14.73046875" style="21" bestFit="1" customWidth="1"/>
    <col min="3078" max="3078" width="14.3984375" style="21" bestFit="1" customWidth="1"/>
    <col min="3079" max="3079" width="12.1328125" style="21" bestFit="1" customWidth="1"/>
    <col min="3080" max="3080" width="12.3984375" style="21" bestFit="1" customWidth="1"/>
    <col min="3081" max="3082" width="13.86328125" style="21" bestFit="1" customWidth="1"/>
    <col min="3083" max="3083" width="14.86328125" style="21" bestFit="1" customWidth="1"/>
    <col min="3084" max="3084" width="12.1328125" style="21" bestFit="1" customWidth="1"/>
    <col min="3085" max="3085" width="12.3984375" style="21" bestFit="1" customWidth="1"/>
    <col min="3086" max="3087" width="13.86328125" style="21" bestFit="1" customWidth="1"/>
    <col min="3088" max="3088" width="14.86328125" style="21" bestFit="1" customWidth="1"/>
    <col min="3089" max="3327" width="9.06640625" style="21"/>
    <col min="3328" max="3328" width="15.3984375" style="21" bestFit="1" customWidth="1"/>
    <col min="3329" max="3329" width="11.1328125" style="21" bestFit="1" customWidth="1"/>
    <col min="3330" max="3330" width="14.59765625" style="21" bestFit="1" customWidth="1"/>
    <col min="3331" max="3331" width="17.3984375" style="21" bestFit="1" customWidth="1"/>
    <col min="3332" max="3332" width="17.59765625" style="21" bestFit="1" customWidth="1"/>
    <col min="3333" max="3333" width="14.73046875" style="21" bestFit="1" customWidth="1"/>
    <col min="3334" max="3334" width="14.3984375" style="21" bestFit="1" customWidth="1"/>
    <col min="3335" max="3335" width="12.1328125" style="21" bestFit="1" customWidth="1"/>
    <col min="3336" max="3336" width="12.3984375" style="21" bestFit="1" customWidth="1"/>
    <col min="3337" max="3338" width="13.86328125" style="21" bestFit="1" customWidth="1"/>
    <col min="3339" max="3339" width="14.86328125" style="21" bestFit="1" customWidth="1"/>
    <col min="3340" max="3340" width="12.1328125" style="21" bestFit="1" customWidth="1"/>
    <col min="3341" max="3341" width="12.3984375" style="21" bestFit="1" customWidth="1"/>
    <col min="3342" max="3343" width="13.86328125" style="21" bestFit="1" customWidth="1"/>
    <col min="3344" max="3344" width="14.86328125" style="21" bestFit="1" customWidth="1"/>
    <col min="3345" max="3583" width="9.06640625" style="21"/>
    <col min="3584" max="3584" width="15.3984375" style="21" bestFit="1" customWidth="1"/>
    <col min="3585" max="3585" width="11.1328125" style="21" bestFit="1" customWidth="1"/>
    <col min="3586" max="3586" width="14.59765625" style="21" bestFit="1" customWidth="1"/>
    <col min="3587" max="3587" width="17.3984375" style="21" bestFit="1" customWidth="1"/>
    <col min="3588" max="3588" width="17.59765625" style="21" bestFit="1" customWidth="1"/>
    <col min="3589" max="3589" width="14.73046875" style="21" bestFit="1" customWidth="1"/>
    <col min="3590" max="3590" width="14.3984375" style="21" bestFit="1" customWidth="1"/>
    <col min="3591" max="3591" width="12.1328125" style="21" bestFit="1" customWidth="1"/>
    <col min="3592" max="3592" width="12.3984375" style="21" bestFit="1" customWidth="1"/>
    <col min="3593" max="3594" width="13.86328125" style="21" bestFit="1" customWidth="1"/>
    <col min="3595" max="3595" width="14.86328125" style="21" bestFit="1" customWidth="1"/>
    <col min="3596" max="3596" width="12.1328125" style="21" bestFit="1" customWidth="1"/>
    <col min="3597" max="3597" width="12.3984375" style="21" bestFit="1" customWidth="1"/>
    <col min="3598" max="3599" width="13.86328125" style="21" bestFit="1" customWidth="1"/>
    <col min="3600" max="3600" width="14.86328125" style="21" bestFit="1" customWidth="1"/>
    <col min="3601" max="3839" width="9.06640625" style="21"/>
    <col min="3840" max="3840" width="15.3984375" style="21" bestFit="1" customWidth="1"/>
    <col min="3841" max="3841" width="11.1328125" style="21" bestFit="1" customWidth="1"/>
    <col min="3842" max="3842" width="14.59765625" style="21" bestFit="1" customWidth="1"/>
    <col min="3843" max="3843" width="17.3984375" style="21" bestFit="1" customWidth="1"/>
    <col min="3844" max="3844" width="17.59765625" style="21" bestFit="1" customWidth="1"/>
    <col min="3845" max="3845" width="14.73046875" style="21" bestFit="1" customWidth="1"/>
    <col min="3846" max="3846" width="14.3984375" style="21" bestFit="1" customWidth="1"/>
    <col min="3847" max="3847" width="12.1328125" style="21" bestFit="1" customWidth="1"/>
    <col min="3848" max="3848" width="12.3984375" style="21" bestFit="1" customWidth="1"/>
    <col min="3849" max="3850" width="13.86328125" style="21" bestFit="1" customWidth="1"/>
    <col min="3851" max="3851" width="14.86328125" style="21" bestFit="1" customWidth="1"/>
    <col min="3852" max="3852" width="12.1328125" style="21" bestFit="1" customWidth="1"/>
    <col min="3853" max="3853" width="12.3984375" style="21" bestFit="1" customWidth="1"/>
    <col min="3854" max="3855" width="13.86328125" style="21" bestFit="1" customWidth="1"/>
    <col min="3856" max="3856" width="14.86328125" style="21" bestFit="1" customWidth="1"/>
    <col min="3857" max="4095" width="9.06640625" style="21"/>
    <col min="4096" max="4096" width="15.3984375" style="21" bestFit="1" customWidth="1"/>
    <col min="4097" max="4097" width="11.1328125" style="21" bestFit="1" customWidth="1"/>
    <col min="4098" max="4098" width="14.59765625" style="21" bestFit="1" customWidth="1"/>
    <col min="4099" max="4099" width="17.3984375" style="21" bestFit="1" customWidth="1"/>
    <col min="4100" max="4100" width="17.59765625" style="21" bestFit="1" customWidth="1"/>
    <col min="4101" max="4101" width="14.73046875" style="21" bestFit="1" customWidth="1"/>
    <col min="4102" max="4102" width="14.3984375" style="21" bestFit="1" customWidth="1"/>
    <col min="4103" max="4103" width="12.1328125" style="21" bestFit="1" customWidth="1"/>
    <col min="4104" max="4104" width="12.3984375" style="21" bestFit="1" customWidth="1"/>
    <col min="4105" max="4106" width="13.86328125" style="21" bestFit="1" customWidth="1"/>
    <col min="4107" max="4107" width="14.86328125" style="21" bestFit="1" customWidth="1"/>
    <col min="4108" max="4108" width="12.1328125" style="21" bestFit="1" customWidth="1"/>
    <col min="4109" max="4109" width="12.3984375" style="21" bestFit="1" customWidth="1"/>
    <col min="4110" max="4111" width="13.86328125" style="21" bestFit="1" customWidth="1"/>
    <col min="4112" max="4112" width="14.86328125" style="21" bestFit="1" customWidth="1"/>
    <col min="4113" max="4351" width="9.06640625" style="21"/>
    <col min="4352" max="4352" width="15.3984375" style="21" bestFit="1" customWidth="1"/>
    <col min="4353" max="4353" width="11.1328125" style="21" bestFit="1" customWidth="1"/>
    <col min="4354" max="4354" width="14.59765625" style="21" bestFit="1" customWidth="1"/>
    <col min="4355" max="4355" width="17.3984375" style="21" bestFit="1" customWidth="1"/>
    <col min="4356" max="4356" width="17.59765625" style="21" bestFit="1" customWidth="1"/>
    <col min="4357" max="4357" width="14.73046875" style="21" bestFit="1" customWidth="1"/>
    <col min="4358" max="4358" width="14.3984375" style="21" bestFit="1" customWidth="1"/>
    <col min="4359" max="4359" width="12.1328125" style="21" bestFit="1" customWidth="1"/>
    <col min="4360" max="4360" width="12.3984375" style="21" bestFit="1" customWidth="1"/>
    <col min="4361" max="4362" width="13.86328125" style="21" bestFit="1" customWidth="1"/>
    <col min="4363" max="4363" width="14.86328125" style="21" bestFit="1" customWidth="1"/>
    <col min="4364" max="4364" width="12.1328125" style="21" bestFit="1" customWidth="1"/>
    <col min="4365" max="4365" width="12.3984375" style="21" bestFit="1" customWidth="1"/>
    <col min="4366" max="4367" width="13.86328125" style="21" bestFit="1" customWidth="1"/>
    <col min="4368" max="4368" width="14.86328125" style="21" bestFit="1" customWidth="1"/>
    <col min="4369" max="4607" width="9.06640625" style="21"/>
    <col min="4608" max="4608" width="15.3984375" style="21" bestFit="1" customWidth="1"/>
    <col min="4609" max="4609" width="11.1328125" style="21" bestFit="1" customWidth="1"/>
    <col min="4610" max="4610" width="14.59765625" style="21" bestFit="1" customWidth="1"/>
    <col min="4611" max="4611" width="17.3984375" style="21" bestFit="1" customWidth="1"/>
    <col min="4612" max="4612" width="17.59765625" style="21" bestFit="1" customWidth="1"/>
    <col min="4613" max="4613" width="14.73046875" style="21" bestFit="1" customWidth="1"/>
    <col min="4614" max="4614" width="14.3984375" style="21" bestFit="1" customWidth="1"/>
    <col min="4615" max="4615" width="12.1328125" style="21" bestFit="1" customWidth="1"/>
    <col min="4616" max="4616" width="12.3984375" style="21" bestFit="1" customWidth="1"/>
    <col min="4617" max="4618" width="13.86328125" style="21" bestFit="1" customWidth="1"/>
    <col min="4619" max="4619" width="14.86328125" style="21" bestFit="1" customWidth="1"/>
    <col min="4620" max="4620" width="12.1328125" style="21" bestFit="1" customWidth="1"/>
    <col min="4621" max="4621" width="12.3984375" style="21" bestFit="1" customWidth="1"/>
    <col min="4622" max="4623" width="13.86328125" style="21" bestFit="1" customWidth="1"/>
    <col min="4624" max="4624" width="14.86328125" style="21" bestFit="1" customWidth="1"/>
    <col min="4625" max="4863" width="9.06640625" style="21"/>
    <col min="4864" max="4864" width="15.3984375" style="21" bestFit="1" customWidth="1"/>
    <col min="4865" max="4865" width="11.1328125" style="21" bestFit="1" customWidth="1"/>
    <col min="4866" max="4866" width="14.59765625" style="21" bestFit="1" customWidth="1"/>
    <col min="4867" max="4867" width="17.3984375" style="21" bestFit="1" customWidth="1"/>
    <col min="4868" max="4868" width="17.59765625" style="21" bestFit="1" customWidth="1"/>
    <col min="4869" max="4869" width="14.73046875" style="21" bestFit="1" customWidth="1"/>
    <col min="4870" max="4870" width="14.3984375" style="21" bestFit="1" customWidth="1"/>
    <col min="4871" max="4871" width="12.1328125" style="21" bestFit="1" customWidth="1"/>
    <col min="4872" max="4872" width="12.3984375" style="21" bestFit="1" customWidth="1"/>
    <col min="4873" max="4874" width="13.86328125" style="21" bestFit="1" customWidth="1"/>
    <col min="4875" max="4875" width="14.86328125" style="21" bestFit="1" customWidth="1"/>
    <col min="4876" max="4876" width="12.1328125" style="21" bestFit="1" customWidth="1"/>
    <col min="4877" max="4877" width="12.3984375" style="21" bestFit="1" customWidth="1"/>
    <col min="4878" max="4879" width="13.86328125" style="21" bestFit="1" customWidth="1"/>
    <col min="4880" max="4880" width="14.86328125" style="21" bestFit="1" customWidth="1"/>
    <col min="4881" max="5119" width="9.06640625" style="21"/>
    <col min="5120" max="5120" width="15.3984375" style="21" bestFit="1" customWidth="1"/>
    <col min="5121" max="5121" width="11.1328125" style="21" bestFit="1" customWidth="1"/>
    <col min="5122" max="5122" width="14.59765625" style="21" bestFit="1" customWidth="1"/>
    <col min="5123" max="5123" width="17.3984375" style="21" bestFit="1" customWidth="1"/>
    <col min="5124" max="5124" width="17.59765625" style="21" bestFit="1" customWidth="1"/>
    <col min="5125" max="5125" width="14.73046875" style="21" bestFit="1" customWidth="1"/>
    <col min="5126" max="5126" width="14.3984375" style="21" bestFit="1" customWidth="1"/>
    <col min="5127" max="5127" width="12.1328125" style="21" bestFit="1" customWidth="1"/>
    <col min="5128" max="5128" width="12.3984375" style="21" bestFit="1" customWidth="1"/>
    <col min="5129" max="5130" width="13.86328125" style="21" bestFit="1" customWidth="1"/>
    <col min="5131" max="5131" width="14.86328125" style="21" bestFit="1" customWidth="1"/>
    <col min="5132" max="5132" width="12.1328125" style="21" bestFit="1" customWidth="1"/>
    <col min="5133" max="5133" width="12.3984375" style="21" bestFit="1" customWidth="1"/>
    <col min="5134" max="5135" width="13.86328125" style="21" bestFit="1" customWidth="1"/>
    <col min="5136" max="5136" width="14.86328125" style="21" bestFit="1" customWidth="1"/>
    <col min="5137" max="5375" width="9.06640625" style="21"/>
    <col min="5376" max="5376" width="15.3984375" style="21" bestFit="1" customWidth="1"/>
    <col min="5377" max="5377" width="11.1328125" style="21" bestFit="1" customWidth="1"/>
    <col min="5378" max="5378" width="14.59765625" style="21" bestFit="1" customWidth="1"/>
    <col min="5379" max="5379" width="17.3984375" style="21" bestFit="1" customWidth="1"/>
    <col min="5380" max="5380" width="17.59765625" style="21" bestFit="1" customWidth="1"/>
    <col min="5381" max="5381" width="14.73046875" style="21" bestFit="1" customWidth="1"/>
    <col min="5382" max="5382" width="14.3984375" style="21" bestFit="1" customWidth="1"/>
    <col min="5383" max="5383" width="12.1328125" style="21" bestFit="1" customWidth="1"/>
    <col min="5384" max="5384" width="12.3984375" style="21" bestFit="1" customWidth="1"/>
    <col min="5385" max="5386" width="13.86328125" style="21" bestFit="1" customWidth="1"/>
    <col min="5387" max="5387" width="14.86328125" style="21" bestFit="1" customWidth="1"/>
    <col min="5388" max="5388" width="12.1328125" style="21" bestFit="1" customWidth="1"/>
    <col min="5389" max="5389" width="12.3984375" style="21" bestFit="1" customWidth="1"/>
    <col min="5390" max="5391" width="13.86328125" style="21" bestFit="1" customWidth="1"/>
    <col min="5392" max="5392" width="14.86328125" style="21" bestFit="1" customWidth="1"/>
    <col min="5393" max="5631" width="9.06640625" style="21"/>
    <col min="5632" max="5632" width="15.3984375" style="21" bestFit="1" customWidth="1"/>
    <col min="5633" max="5633" width="11.1328125" style="21" bestFit="1" customWidth="1"/>
    <col min="5634" max="5634" width="14.59765625" style="21" bestFit="1" customWidth="1"/>
    <col min="5635" max="5635" width="17.3984375" style="21" bestFit="1" customWidth="1"/>
    <col min="5636" max="5636" width="17.59765625" style="21" bestFit="1" customWidth="1"/>
    <col min="5637" max="5637" width="14.73046875" style="21" bestFit="1" customWidth="1"/>
    <col min="5638" max="5638" width="14.3984375" style="21" bestFit="1" customWidth="1"/>
    <col min="5639" max="5639" width="12.1328125" style="21" bestFit="1" customWidth="1"/>
    <col min="5640" max="5640" width="12.3984375" style="21" bestFit="1" customWidth="1"/>
    <col min="5641" max="5642" width="13.86328125" style="21" bestFit="1" customWidth="1"/>
    <col min="5643" max="5643" width="14.86328125" style="21" bestFit="1" customWidth="1"/>
    <col min="5644" max="5644" width="12.1328125" style="21" bestFit="1" customWidth="1"/>
    <col min="5645" max="5645" width="12.3984375" style="21" bestFit="1" customWidth="1"/>
    <col min="5646" max="5647" width="13.86328125" style="21" bestFit="1" customWidth="1"/>
    <col min="5648" max="5648" width="14.86328125" style="21" bestFit="1" customWidth="1"/>
    <col min="5649" max="5887" width="9.06640625" style="21"/>
    <col min="5888" max="5888" width="15.3984375" style="21" bestFit="1" customWidth="1"/>
    <col min="5889" max="5889" width="11.1328125" style="21" bestFit="1" customWidth="1"/>
    <col min="5890" max="5890" width="14.59765625" style="21" bestFit="1" customWidth="1"/>
    <col min="5891" max="5891" width="17.3984375" style="21" bestFit="1" customWidth="1"/>
    <col min="5892" max="5892" width="17.59765625" style="21" bestFit="1" customWidth="1"/>
    <col min="5893" max="5893" width="14.73046875" style="21" bestFit="1" customWidth="1"/>
    <col min="5894" max="5894" width="14.3984375" style="21" bestFit="1" customWidth="1"/>
    <col min="5895" max="5895" width="12.1328125" style="21" bestFit="1" customWidth="1"/>
    <col min="5896" max="5896" width="12.3984375" style="21" bestFit="1" customWidth="1"/>
    <col min="5897" max="5898" width="13.86328125" style="21" bestFit="1" customWidth="1"/>
    <col min="5899" max="5899" width="14.86328125" style="21" bestFit="1" customWidth="1"/>
    <col min="5900" max="5900" width="12.1328125" style="21" bestFit="1" customWidth="1"/>
    <col min="5901" max="5901" width="12.3984375" style="21" bestFit="1" customWidth="1"/>
    <col min="5902" max="5903" width="13.86328125" style="21" bestFit="1" customWidth="1"/>
    <col min="5904" max="5904" width="14.86328125" style="21" bestFit="1" customWidth="1"/>
    <col min="5905" max="6143" width="9.06640625" style="21"/>
    <col min="6144" max="6144" width="15.3984375" style="21" bestFit="1" customWidth="1"/>
    <col min="6145" max="6145" width="11.1328125" style="21" bestFit="1" customWidth="1"/>
    <col min="6146" max="6146" width="14.59765625" style="21" bestFit="1" customWidth="1"/>
    <col min="6147" max="6147" width="17.3984375" style="21" bestFit="1" customWidth="1"/>
    <col min="6148" max="6148" width="17.59765625" style="21" bestFit="1" customWidth="1"/>
    <col min="6149" max="6149" width="14.73046875" style="21" bestFit="1" customWidth="1"/>
    <col min="6150" max="6150" width="14.3984375" style="21" bestFit="1" customWidth="1"/>
    <col min="6151" max="6151" width="12.1328125" style="21" bestFit="1" customWidth="1"/>
    <col min="6152" max="6152" width="12.3984375" style="21" bestFit="1" customWidth="1"/>
    <col min="6153" max="6154" width="13.86328125" style="21" bestFit="1" customWidth="1"/>
    <col min="6155" max="6155" width="14.86328125" style="21" bestFit="1" customWidth="1"/>
    <col min="6156" max="6156" width="12.1328125" style="21" bestFit="1" customWidth="1"/>
    <col min="6157" max="6157" width="12.3984375" style="21" bestFit="1" customWidth="1"/>
    <col min="6158" max="6159" width="13.86328125" style="21" bestFit="1" customWidth="1"/>
    <col min="6160" max="6160" width="14.86328125" style="21" bestFit="1" customWidth="1"/>
    <col min="6161" max="6399" width="9.06640625" style="21"/>
    <col min="6400" max="6400" width="15.3984375" style="21" bestFit="1" customWidth="1"/>
    <col min="6401" max="6401" width="11.1328125" style="21" bestFit="1" customWidth="1"/>
    <col min="6402" max="6402" width="14.59765625" style="21" bestFit="1" customWidth="1"/>
    <col min="6403" max="6403" width="17.3984375" style="21" bestFit="1" customWidth="1"/>
    <col min="6404" max="6404" width="17.59765625" style="21" bestFit="1" customWidth="1"/>
    <col min="6405" max="6405" width="14.73046875" style="21" bestFit="1" customWidth="1"/>
    <col min="6406" max="6406" width="14.3984375" style="21" bestFit="1" customWidth="1"/>
    <col min="6407" max="6407" width="12.1328125" style="21" bestFit="1" customWidth="1"/>
    <col min="6408" max="6408" width="12.3984375" style="21" bestFit="1" customWidth="1"/>
    <col min="6409" max="6410" width="13.86328125" style="21" bestFit="1" customWidth="1"/>
    <col min="6411" max="6411" width="14.86328125" style="21" bestFit="1" customWidth="1"/>
    <col min="6412" max="6412" width="12.1328125" style="21" bestFit="1" customWidth="1"/>
    <col min="6413" max="6413" width="12.3984375" style="21" bestFit="1" customWidth="1"/>
    <col min="6414" max="6415" width="13.86328125" style="21" bestFit="1" customWidth="1"/>
    <col min="6416" max="6416" width="14.86328125" style="21" bestFit="1" customWidth="1"/>
    <col min="6417" max="6655" width="9.06640625" style="21"/>
    <col min="6656" max="6656" width="15.3984375" style="21" bestFit="1" customWidth="1"/>
    <col min="6657" max="6657" width="11.1328125" style="21" bestFit="1" customWidth="1"/>
    <col min="6658" max="6658" width="14.59765625" style="21" bestFit="1" customWidth="1"/>
    <col min="6659" max="6659" width="17.3984375" style="21" bestFit="1" customWidth="1"/>
    <col min="6660" max="6660" width="17.59765625" style="21" bestFit="1" customWidth="1"/>
    <col min="6661" max="6661" width="14.73046875" style="21" bestFit="1" customWidth="1"/>
    <col min="6662" max="6662" width="14.3984375" style="21" bestFit="1" customWidth="1"/>
    <col min="6663" max="6663" width="12.1328125" style="21" bestFit="1" customWidth="1"/>
    <col min="6664" max="6664" width="12.3984375" style="21" bestFit="1" customWidth="1"/>
    <col min="6665" max="6666" width="13.86328125" style="21" bestFit="1" customWidth="1"/>
    <col min="6667" max="6667" width="14.86328125" style="21" bestFit="1" customWidth="1"/>
    <col min="6668" max="6668" width="12.1328125" style="21" bestFit="1" customWidth="1"/>
    <col min="6669" max="6669" width="12.3984375" style="21" bestFit="1" customWidth="1"/>
    <col min="6670" max="6671" width="13.86328125" style="21" bestFit="1" customWidth="1"/>
    <col min="6672" max="6672" width="14.86328125" style="21" bestFit="1" customWidth="1"/>
    <col min="6673" max="6911" width="9.06640625" style="21"/>
    <col min="6912" max="6912" width="15.3984375" style="21" bestFit="1" customWidth="1"/>
    <col min="6913" max="6913" width="11.1328125" style="21" bestFit="1" customWidth="1"/>
    <col min="6914" max="6914" width="14.59765625" style="21" bestFit="1" customWidth="1"/>
    <col min="6915" max="6915" width="17.3984375" style="21" bestFit="1" customWidth="1"/>
    <col min="6916" max="6916" width="17.59765625" style="21" bestFit="1" customWidth="1"/>
    <col min="6917" max="6917" width="14.73046875" style="21" bestFit="1" customWidth="1"/>
    <col min="6918" max="6918" width="14.3984375" style="21" bestFit="1" customWidth="1"/>
    <col min="6919" max="6919" width="12.1328125" style="21" bestFit="1" customWidth="1"/>
    <col min="6920" max="6920" width="12.3984375" style="21" bestFit="1" customWidth="1"/>
    <col min="6921" max="6922" width="13.86328125" style="21" bestFit="1" customWidth="1"/>
    <col min="6923" max="6923" width="14.86328125" style="21" bestFit="1" customWidth="1"/>
    <col min="6924" max="6924" width="12.1328125" style="21" bestFit="1" customWidth="1"/>
    <col min="6925" max="6925" width="12.3984375" style="21" bestFit="1" customWidth="1"/>
    <col min="6926" max="6927" width="13.86328125" style="21" bestFit="1" customWidth="1"/>
    <col min="6928" max="6928" width="14.86328125" style="21" bestFit="1" customWidth="1"/>
    <col min="6929" max="7167" width="9.06640625" style="21"/>
    <col min="7168" max="7168" width="15.3984375" style="21" bestFit="1" customWidth="1"/>
    <col min="7169" max="7169" width="11.1328125" style="21" bestFit="1" customWidth="1"/>
    <col min="7170" max="7170" width="14.59765625" style="21" bestFit="1" customWidth="1"/>
    <col min="7171" max="7171" width="17.3984375" style="21" bestFit="1" customWidth="1"/>
    <col min="7172" max="7172" width="17.59765625" style="21" bestFit="1" customWidth="1"/>
    <col min="7173" max="7173" width="14.73046875" style="21" bestFit="1" customWidth="1"/>
    <col min="7174" max="7174" width="14.3984375" style="21" bestFit="1" customWidth="1"/>
    <col min="7175" max="7175" width="12.1328125" style="21" bestFit="1" customWidth="1"/>
    <col min="7176" max="7176" width="12.3984375" style="21" bestFit="1" customWidth="1"/>
    <col min="7177" max="7178" width="13.86328125" style="21" bestFit="1" customWidth="1"/>
    <col min="7179" max="7179" width="14.86328125" style="21" bestFit="1" customWidth="1"/>
    <col min="7180" max="7180" width="12.1328125" style="21" bestFit="1" customWidth="1"/>
    <col min="7181" max="7181" width="12.3984375" style="21" bestFit="1" customWidth="1"/>
    <col min="7182" max="7183" width="13.86328125" style="21" bestFit="1" customWidth="1"/>
    <col min="7184" max="7184" width="14.86328125" style="21" bestFit="1" customWidth="1"/>
    <col min="7185" max="7423" width="9.06640625" style="21"/>
    <col min="7424" max="7424" width="15.3984375" style="21" bestFit="1" customWidth="1"/>
    <col min="7425" max="7425" width="11.1328125" style="21" bestFit="1" customWidth="1"/>
    <col min="7426" max="7426" width="14.59765625" style="21" bestFit="1" customWidth="1"/>
    <col min="7427" max="7427" width="17.3984375" style="21" bestFit="1" customWidth="1"/>
    <col min="7428" max="7428" width="17.59765625" style="21" bestFit="1" customWidth="1"/>
    <col min="7429" max="7429" width="14.73046875" style="21" bestFit="1" customWidth="1"/>
    <col min="7430" max="7430" width="14.3984375" style="21" bestFit="1" customWidth="1"/>
    <col min="7431" max="7431" width="12.1328125" style="21" bestFit="1" customWidth="1"/>
    <col min="7432" max="7432" width="12.3984375" style="21" bestFit="1" customWidth="1"/>
    <col min="7433" max="7434" width="13.86328125" style="21" bestFit="1" customWidth="1"/>
    <col min="7435" max="7435" width="14.86328125" style="21" bestFit="1" customWidth="1"/>
    <col min="7436" max="7436" width="12.1328125" style="21" bestFit="1" customWidth="1"/>
    <col min="7437" max="7437" width="12.3984375" style="21" bestFit="1" customWidth="1"/>
    <col min="7438" max="7439" width="13.86328125" style="21" bestFit="1" customWidth="1"/>
    <col min="7440" max="7440" width="14.86328125" style="21" bestFit="1" customWidth="1"/>
    <col min="7441" max="7679" width="9.06640625" style="21"/>
    <col min="7680" max="7680" width="15.3984375" style="21" bestFit="1" customWidth="1"/>
    <col min="7681" max="7681" width="11.1328125" style="21" bestFit="1" customWidth="1"/>
    <col min="7682" max="7682" width="14.59765625" style="21" bestFit="1" customWidth="1"/>
    <col min="7683" max="7683" width="17.3984375" style="21" bestFit="1" customWidth="1"/>
    <col min="7684" max="7684" width="17.59765625" style="21" bestFit="1" customWidth="1"/>
    <col min="7685" max="7685" width="14.73046875" style="21" bestFit="1" customWidth="1"/>
    <col min="7686" max="7686" width="14.3984375" style="21" bestFit="1" customWidth="1"/>
    <col min="7687" max="7687" width="12.1328125" style="21" bestFit="1" customWidth="1"/>
    <col min="7688" max="7688" width="12.3984375" style="21" bestFit="1" customWidth="1"/>
    <col min="7689" max="7690" width="13.86328125" style="21" bestFit="1" customWidth="1"/>
    <col min="7691" max="7691" width="14.86328125" style="21" bestFit="1" customWidth="1"/>
    <col min="7692" max="7692" width="12.1328125" style="21" bestFit="1" customWidth="1"/>
    <col min="7693" max="7693" width="12.3984375" style="21" bestFit="1" customWidth="1"/>
    <col min="7694" max="7695" width="13.86328125" style="21" bestFit="1" customWidth="1"/>
    <col min="7696" max="7696" width="14.86328125" style="21" bestFit="1" customWidth="1"/>
    <col min="7697" max="7935" width="9.06640625" style="21"/>
    <col min="7936" max="7936" width="15.3984375" style="21" bestFit="1" customWidth="1"/>
    <col min="7937" max="7937" width="11.1328125" style="21" bestFit="1" customWidth="1"/>
    <col min="7938" max="7938" width="14.59765625" style="21" bestFit="1" customWidth="1"/>
    <col min="7939" max="7939" width="17.3984375" style="21" bestFit="1" customWidth="1"/>
    <col min="7940" max="7940" width="17.59765625" style="21" bestFit="1" customWidth="1"/>
    <col min="7941" max="7941" width="14.73046875" style="21" bestFit="1" customWidth="1"/>
    <col min="7942" max="7942" width="14.3984375" style="21" bestFit="1" customWidth="1"/>
    <col min="7943" max="7943" width="12.1328125" style="21" bestFit="1" customWidth="1"/>
    <col min="7944" max="7944" width="12.3984375" style="21" bestFit="1" customWidth="1"/>
    <col min="7945" max="7946" width="13.86328125" style="21" bestFit="1" customWidth="1"/>
    <col min="7947" max="7947" width="14.86328125" style="21" bestFit="1" customWidth="1"/>
    <col min="7948" max="7948" width="12.1328125" style="21" bestFit="1" customWidth="1"/>
    <col min="7949" max="7949" width="12.3984375" style="21" bestFit="1" customWidth="1"/>
    <col min="7950" max="7951" width="13.86328125" style="21" bestFit="1" customWidth="1"/>
    <col min="7952" max="7952" width="14.86328125" style="21" bestFit="1" customWidth="1"/>
    <col min="7953" max="8191" width="9.06640625" style="21"/>
    <col min="8192" max="8192" width="15.3984375" style="21" bestFit="1" customWidth="1"/>
    <col min="8193" max="8193" width="11.1328125" style="21" bestFit="1" customWidth="1"/>
    <col min="8194" max="8194" width="14.59765625" style="21" bestFit="1" customWidth="1"/>
    <col min="8195" max="8195" width="17.3984375" style="21" bestFit="1" customWidth="1"/>
    <col min="8196" max="8196" width="17.59765625" style="21" bestFit="1" customWidth="1"/>
    <col min="8197" max="8197" width="14.73046875" style="21" bestFit="1" customWidth="1"/>
    <col min="8198" max="8198" width="14.3984375" style="21" bestFit="1" customWidth="1"/>
    <col min="8199" max="8199" width="12.1328125" style="21" bestFit="1" customWidth="1"/>
    <col min="8200" max="8200" width="12.3984375" style="21" bestFit="1" customWidth="1"/>
    <col min="8201" max="8202" width="13.86328125" style="21" bestFit="1" customWidth="1"/>
    <col min="8203" max="8203" width="14.86328125" style="21" bestFit="1" customWidth="1"/>
    <col min="8204" max="8204" width="12.1328125" style="21" bestFit="1" customWidth="1"/>
    <col min="8205" max="8205" width="12.3984375" style="21" bestFit="1" customWidth="1"/>
    <col min="8206" max="8207" width="13.86328125" style="21" bestFit="1" customWidth="1"/>
    <col min="8208" max="8208" width="14.86328125" style="21" bestFit="1" customWidth="1"/>
    <col min="8209" max="8447" width="9.06640625" style="21"/>
    <col min="8448" max="8448" width="15.3984375" style="21" bestFit="1" customWidth="1"/>
    <col min="8449" max="8449" width="11.1328125" style="21" bestFit="1" customWidth="1"/>
    <col min="8450" max="8450" width="14.59765625" style="21" bestFit="1" customWidth="1"/>
    <col min="8451" max="8451" width="17.3984375" style="21" bestFit="1" customWidth="1"/>
    <col min="8452" max="8452" width="17.59765625" style="21" bestFit="1" customWidth="1"/>
    <col min="8453" max="8453" width="14.73046875" style="21" bestFit="1" customWidth="1"/>
    <col min="8454" max="8454" width="14.3984375" style="21" bestFit="1" customWidth="1"/>
    <col min="8455" max="8455" width="12.1328125" style="21" bestFit="1" customWidth="1"/>
    <col min="8456" max="8456" width="12.3984375" style="21" bestFit="1" customWidth="1"/>
    <col min="8457" max="8458" width="13.86328125" style="21" bestFit="1" customWidth="1"/>
    <col min="8459" max="8459" width="14.86328125" style="21" bestFit="1" customWidth="1"/>
    <col min="8460" max="8460" width="12.1328125" style="21" bestFit="1" customWidth="1"/>
    <col min="8461" max="8461" width="12.3984375" style="21" bestFit="1" customWidth="1"/>
    <col min="8462" max="8463" width="13.86328125" style="21" bestFit="1" customWidth="1"/>
    <col min="8464" max="8464" width="14.86328125" style="21" bestFit="1" customWidth="1"/>
    <col min="8465" max="8703" width="9.06640625" style="21"/>
    <col min="8704" max="8704" width="15.3984375" style="21" bestFit="1" customWidth="1"/>
    <col min="8705" max="8705" width="11.1328125" style="21" bestFit="1" customWidth="1"/>
    <col min="8706" max="8706" width="14.59765625" style="21" bestFit="1" customWidth="1"/>
    <col min="8707" max="8707" width="17.3984375" style="21" bestFit="1" customWidth="1"/>
    <col min="8708" max="8708" width="17.59765625" style="21" bestFit="1" customWidth="1"/>
    <col min="8709" max="8709" width="14.73046875" style="21" bestFit="1" customWidth="1"/>
    <col min="8710" max="8710" width="14.3984375" style="21" bestFit="1" customWidth="1"/>
    <col min="8711" max="8711" width="12.1328125" style="21" bestFit="1" customWidth="1"/>
    <col min="8712" max="8712" width="12.3984375" style="21" bestFit="1" customWidth="1"/>
    <col min="8713" max="8714" width="13.86328125" style="21" bestFit="1" customWidth="1"/>
    <col min="8715" max="8715" width="14.86328125" style="21" bestFit="1" customWidth="1"/>
    <col min="8716" max="8716" width="12.1328125" style="21" bestFit="1" customWidth="1"/>
    <col min="8717" max="8717" width="12.3984375" style="21" bestFit="1" customWidth="1"/>
    <col min="8718" max="8719" width="13.86328125" style="21" bestFit="1" customWidth="1"/>
    <col min="8720" max="8720" width="14.86328125" style="21" bestFit="1" customWidth="1"/>
    <col min="8721" max="8959" width="9.06640625" style="21"/>
    <col min="8960" max="8960" width="15.3984375" style="21" bestFit="1" customWidth="1"/>
    <col min="8961" max="8961" width="11.1328125" style="21" bestFit="1" customWidth="1"/>
    <col min="8962" max="8962" width="14.59765625" style="21" bestFit="1" customWidth="1"/>
    <col min="8963" max="8963" width="17.3984375" style="21" bestFit="1" customWidth="1"/>
    <col min="8964" max="8964" width="17.59765625" style="21" bestFit="1" customWidth="1"/>
    <col min="8965" max="8965" width="14.73046875" style="21" bestFit="1" customWidth="1"/>
    <col min="8966" max="8966" width="14.3984375" style="21" bestFit="1" customWidth="1"/>
    <col min="8967" max="8967" width="12.1328125" style="21" bestFit="1" customWidth="1"/>
    <col min="8968" max="8968" width="12.3984375" style="21" bestFit="1" customWidth="1"/>
    <col min="8969" max="8970" width="13.86328125" style="21" bestFit="1" customWidth="1"/>
    <col min="8971" max="8971" width="14.86328125" style="21" bestFit="1" customWidth="1"/>
    <col min="8972" max="8972" width="12.1328125" style="21" bestFit="1" customWidth="1"/>
    <col min="8973" max="8973" width="12.3984375" style="21" bestFit="1" customWidth="1"/>
    <col min="8974" max="8975" width="13.86328125" style="21" bestFit="1" customWidth="1"/>
    <col min="8976" max="8976" width="14.86328125" style="21" bestFit="1" customWidth="1"/>
    <col min="8977" max="9215" width="9.06640625" style="21"/>
    <col min="9216" max="9216" width="15.3984375" style="21" bestFit="1" customWidth="1"/>
    <col min="9217" max="9217" width="11.1328125" style="21" bestFit="1" customWidth="1"/>
    <col min="9218" max="9218" width="14.59765625" style="21" bestFit="1" customWidth="1"/>
    <col min="9219" max="9219" width="17.3984375" style="21" bestFit="1" customWidth="1"/>
    <col min="9220" max="9220" width="17.59765625" style="21" bestFit="1" customWidth="1"/>
    <col min="9221" max="9221" width="14.73046875" style="21" bestFit="1" customWidth="1"/>
    <col min="9222" max="9222" width="14.3984375" style="21" bestFit="1" customWidth="1"/>
    <col min="9223" max="9223" width="12.1328125" style="21" bestFit="1" customWidth="1"/>
    <col min="9224" max="9224" width="12.3984375" style="21" bestFit="1" customWidth="1"/>
    <col min="9225" max="9226" width="13.86328125" style="21" bestFit="1" customWidth="1"/>
    <col min="9227" max="9227" width="14.86328125" style="21" bestFit="1" customWidth="1"/>
    <col min="9228" max="9228" width="12.1328125" style="21" bestFit="1" customWidth="1"/>
    <col min="9229" max="9229" width="12.3984375" style="21" bestFit="1" customWidth="1"/>
    <col min="9230" max="9231" width="13.86328125" style="21" bestFit="1" customWidth="1"/>
    <col min="9232" max="9232" width="14.86328125" style="21" bestFit="1" customWidth="1"/>
    <col min="9233" max="9471" width="9.06640625" style="21"/>
    <col min="9472" max="9472" width="15.3984375" style="21" bestFit="1" customWidth="1"/>
    <col min="9473" max="9473" width="11.1328125" style="21" bestFit="1" customWidth="1"/>
    <col min="9474" max="9474" width="14.59765625" style="21" bestFit="1" customWidth="1"/>
    <col min="9475" max="9475" width="17.3984375" style="21" bestFit="1" customWidth="1"/>
    <col min="9476" max="9476" width="17.59765625" style="21" bestFit="1" customWidth="1"/>
    <col min="9477" max="9477" width="14.73046875" style="21" bestFit="1" customWidth="1"/>
    <col min="9478" max="9478" width="14.3984375" style="21" bestFit="1" customWidth="1"/>
    <col min="9479" max="9479" width="12.1328125" style="21" bestFit="1" customWidth="1"/>
    <col min="9480" max="9480" width="12.3984375" style="21" bestFit="1" customWidth="1"/>
    <col min="9481" max="9482" width="13.86328125" style="21" bestFit="1" customWidth="1"/>
    <col min="9483" max="9483" width="14.86328125" style="21" bestFit="1" customWidth="1"/>
    <col min="9484" max="9484" width="12.1328125" style="21" bestFit="1" customWidth="1"/>
    <col min="9485" max="9485" width="12.3984375" style="21" bestFit="1" customWidth="1"/>
    <col min="9486" max="9487" width="13.86328125" style="21" bestFit="1" customWidth="1"/>
    <col min="9488" max="9488" width="14.86328125" style="21" bestFit="1" customWidth="1"/>
    <col min="9489" max="9727" width="9.06640625" style="21"/>
    <col min="9728" max="9728" width="15.3984375" style="21" bestFit="1" customWidth="1"/>
    <col min="9729" max="9729" width="11.1328125" style="21" bestFit="1" customWidth="1"/>
    <col min="9730" max="9730" width="14.59765625" style="21" bestFit="1" customWidth="1"/>
    <col min="9731" max="9731" width="17.3984375" style="21" bestFit="1" customWidth="1"/>
    <col min="9732" max="9732" width="17.59765625" style="21" bestFit="1" customWidth="1"/>
    <col min="9733" max="9733" width="14.73046875" style="21" bestFit="1" customWidth="1"/>
    <col min="9734" max="9734" width="14.3984375" style="21" bestFit="1" customWidth="1"/>
    <col min="9735" max="9735" width="12.1328125" style="21" bestFit="1" customWidth="1"/>
    <col min="9736" max="9736" width="12.3984375" style="21" bestFit="1" customWidth="1"/>
    <col min="9737" max="9738" width="13.86328125" style="21" bestFit="1" customWidth="1"/>
    <col min="9739" max="9739" width="14.86328125" style="21" bestFit="1" customWidth="1"/>
    <col min="9740" max="9740" width="12.1328125" style="21" bestFit="1" customWidth="1"/>
    <col min="9741" max="9741" width="12.3984375" style="21" bestFit="1" customWidth="1"/>
    <col min="9742" max="9743" width="13.86328125" style="21" bestFit="1" customWidth="1"/>
    <col min="9744" max="9744" width="14.86328125" style="21" bestFit="1" customWidth="1"/>
    <col min="9745" max="9983" width="9.06640625" style="21"/>
    <col min="9984" max="9984" width="15.3984375" style="21" bestFit="1" customWidth="1"/>
    <col min="9985" max="9985" width="11.1328125" style="21" bestFit="1" customWidth="1"/>
    <col min="9986" max="9986" width="14.59765625" style="21" bestFit="1" customWidth="1"/>
    <col min="9987" max="9987" width="17.3984375" style="21" bestFit="1" customWidth="1"/>
    <col min="9988" max="9988" width="17.59765625" style="21" bestFit="1" customWidth="1"/>
    <col min="9989" max="9989" width="14.73046875" style="21" bestFit="1" customWidth="1"/>
    <col min="9990" max="9990" width="14.3984375" style="21" bestFit="1" customWidth="1"/>
    <col min="9991" max="9991" width="12.1328125" style="21" bestFit="1" customWidth="1"/>
    <col min="9992" max="9992" width="12.3984375" style="21" bestFit="1" customWidth="1"/>
    <col min="9993" max="9994" width="13.86328125" style="21" bestFit="1" customWidth="1"/>
    <col min="9995" max="9995" width="14.86328125" style="21" bestFit="1" customWidth="1"/>
    <col min="9996" max="9996" width="12.1328125" style="21" bestFit="1" customWidth="1"/>
    <col min="9997" max="9997" width="12.3984375" style="21" bestFit="1" customWidth="1"/>
    <col min="9998" max="9999" width="13.86328125" style="21" bestFit="1" customWidth="1"/>
    <col min="10000" max="10000" width="14.86328125" style="21" bestFit="1" customWidth="1"/>
    <col min="10001" max="10239" width="9.06640625" style="21"/>
    <col min="10240" max="10240" width="15.3984375" style="21" bestFit="1" customWidth="1"/>
    <col min="10241" max="10241" width="11.1328125" style="21" bestFit="1" customWidth="1"/>
    <col min="10242" max="10242" width="14.59765625" style="21" bestFit="1" customWidth="1"/>
    <col min="10243" max="10243" width="17.3984375" style="21" bestFit="1" customWidth="1"/>
    <col min="10244" max="10244" width="17.59765625" style="21" bestFit="1" customWidth="1"/>
    <col min="10245" max="10245" width="14.73046875" style="21" bestFit="1" customWidth="1"/>
    <col min="10246" max="10246" width="14.3984375" style="21" bestFit="1" customWidth="1"/>
    <col min="10247" max="10247" width="12.1328125" style="21" bestFit="1" customWidth="1"/>
    <col min="10248" max="10248" width="12.3984375" style="21" bestFit="1" customWidth="1"/>
    <col min="10249" max="10250" width="13.86328125" style="21" bestFit="1" customWidth="1"/>
    <col min="10251" max="10251" width="14.86328125" style="21" bestFit="1" customWidth="1"/>
    <col min="10252" max="10252" width="12.1328125" style="21" bestFit="1" customWidth="1"/>
    <col min="10253" max="10253" width="12.3984375" style="21" bestFit="1" customWidth="1"/>
    <col min="10254" max="10255" width="13.86328125" style="21" bestFit="1" customWidth="1"/>
    <col min="10256" max="10256" width="14.86328125" style="21" bestFit="1" customWidth="1"/>
    <col min="10257" max="10495" width="9.06640625" style="21"/>
    <col min="10496" max="10496" width="15.3984375" style="21" bestFit="1" customWidth="1"/>
    <col min="10497" max="10497" width="11.1328125" style="21" bestFit="1" customWidth="1"/>
    <col min="10498" max="10498" width="14.59765625" style="21" bestFit="1" customWidth="1"/>
    <col min="10499" max="10499" width="17.3984375" style="21" bestFit="1" customWidth="1"/>
    <col min="10500" max="10500" width="17.59765625" style="21" bestFit="1" customWidth="1"/>
    <col min="10501" max="10501" width="14.73046875" style="21" bestFit="1" customWidth="1"/>
    <col min="10502" max="10502" width="14.3984375" style="21" bestFit="1" customWidth="1"/>
    <col min="10503" max="10503" width="12.1328125" style="21" bestFit="1" customWidth="1"/>
    <col min="10504" max="10504" width="12.3984375" style="21" bestFit="1" customWidth="1"/>
    <col min="10505" max="10506" width="13.86328125" style="21" bestFit="1" customWidth="1"/>
    <col min="10507" max="10507" width="14.86328125" style="21" bestFit="1" customWidth="1"/>
    <col min="10508" max="10508" width="12.1328125" style="21" bestFit="1" customWidth="1"/>
    <col min="10509" max="10509" width="12.3984375" style="21" bestFit="1" customWidth="1"/>
    <col min="10510" max="10511" width="13.86328125" style="21" bestFit="1" customWidth="1"/>
    <col min="10512" max="10512" width="14.86328125" style="21" bestFit="1" customWidth="1"/>
    <col min="10513" max="10751" width="9.06640625" style="21"/>
    <col min="10752" max="10752" width="15.3984375" style="21" bestFit="1" customWidth="1"/>
    <col min="10753" max="10753" width="11.1328125" style="21" bestFit="1" customWidth="1"/>
    <col min="10754" max="10754" width="14.59765625" style="21" bestFit="1" customWidth="1"/>
    <col min="10755" max="10755" width="17.3984375" style="21" bestFit="1" customWidth="1"/>
    <col min="10756" max="10756" width="17.59765625" style="21" bestFit="1" customWidth="1"/>
    <col min="10757" max="10757" width="14.73046875" style="21" bestFit="1" customWidth="1"/>
    <col min="10758" max="10758" width="14.3984375" style="21" bestFit="1" customWidth="1"/>
    <col min="10759" max="10759" width="12.1328125" style="21" bestFit="1" customWidth="1"/>
    <col min="10760" max="10760" width="12.3984375" style="21" bestFit="1" customWidth="1"/>
    <col min="10761" max="10762" width="13.86328125" style="21" bestFit="1" customWidth="1"/>
    <col min="10763" max="10763" width="14.86328125" style="21" bestFit="1" customWidth="1"/>
    <col min="10764" max="10764" width="12.1328125" style="21" bestFit="1" customWidth="1"/>
    <col min="10765" max="10765" width="12.3984375" style="21" bestFit="1" customWidth="1"/>
    <col min="10766" max="10767" width="13.86328125" style="21" bestFit="1" customWidth="1"/>
    <col min="10768" max="10768" width="14.86328125" style="21" bestFit="1" customWidth="1"/>
    <col min="10769" max="11007" width="9.06640625" style="21"/>
    <col min="11008" max="11008" width="15.3984375" style="21" bestFit="1" customWidth="1"/>
    <col min="11009" max="11009" width="11.1328125" style="21" bestFit="1" customWidth="1"/>
    <col min="11010" max="11010" width="14.59765625" style="21" bestFit="1" customWidth="1"/>
    <col min="11011" max="11011" width="17.3984375" style="21" bestFit="1" customWidth="1"/>
    <col min="11012" max="11012" width="17.59765625" style="21" bestFit="1" customWidth="1"/>
    <col min="11013" max="11013" width="14.73046875" style="21" bestFit="1" customWidth="1"/>
    <col min="11014" max="11014" width="14.3984375" style="21" bestFit="1" customWidth="1"/>
    <col min="11015" max="11015" width="12.1328125" style="21" bestFit="1" customWidth="1"/>
    <col min="11016" max="11016" width="12.3984375" style="21" bestFit="1" customWidth="1"/>
    <col min="11017" max="11018" width="13.86328125" style="21" bestFit="1" customWidth="1"/>
    <col min="11019" max="11019" width="14.86328125" style="21" bestFit="1" customWidth="1"/>
    <col min="11020" max="11020" width="12.1328125" style="21" bestFit="1" customWidth="1"/>
    <col min="11021" max="11021" width="12.3984375" style="21" bestFit="1" customWidth="1"/>
    <col min="11022" max="11023" width="13.86328125" style="21" bestFit="1" customWidth="1"/>
    <col min="11024" max="11024" width="14.86328125" style="21" bestFit="1" customWidth="1"/>
    <col min="11025" max="11263" width="9.06640625" style="21"/>
    <col min="11264" max="11264" width="15.3984375" style="21" bestFit="1" customWidth="1"/>
    <col min="11265" max="11265" width="11.1328125" style="21" bestFit="1" customWidth="1"/>
    <col min="11266" max="11266" width="14.59765625" style="21" bestFit="1" customWidth="1"/>
    <col min="11267" max="11267" width="17.3984375" style="21" bestFit="1" customWidth="1"/>
    <col min="11268" max="11268" width="17.59765625" style="21" bestFit="1" customWidth="1"/>
    <col min="11269" max="11269" width="14.73046875" style="21" bestFit="1" customWidth="1"/>
    <col min="11270" max="11270" width="14.3984375" style="21" bestFit="1" customWidth="1"/>
    <col min="11271" max="11271" width="12.1328125" style="21" bestFit="1" customWidth="1"/>
    <col min="11272" max="11272" width="12.3984375" style="21" bestFit="1" customWidth="1"/>
    <col min="11273" max="11274" width="13.86328125" style="21" bestFit="1" customWidth="1"/>
    <col min="11275" max="11275" width="14.86328125" style="21" bestFit="1" customWidth="1"/>
    <col min="11276" max="11276" width="12.1328125" style="21" bestFit="1" customWidth="1"/>
    <col min="11277" max="11277" width="12.3984375" style="21" bestFit="1" customWidth="1"/>
    <col min="11278" max="11279" width="13.86328125" style="21" bestFit="1" customWidth="1"/>
    <col min="11280" max="11280" width="14.86328125" style="21" bestFit="1" customWidth="1"/>
    <col min="11281" max="11519" width="9.06640625" style="21"/>
    <col min="11520" max="11520" width="15.3984375" style="21" bestFit="1" customWidth="1"/>
    <col min="11521" max="11521" width="11.1328125" style="21" bestFit="1" customWidth="1"/>
    <col min="11522" max="11522" width="14.59765625" style="21" bestFit="1" customWidth="1"/>
    <col min="11523" max="11523" width="17.3984375" style="21" bestFit="1" customWidth="1"/>
    <col min="11524" max="11524" width="17.59765625" style="21" bestFit="1" customWidth="1"/>
    <col min="11525" max="11525" width="14.73046875" style="21" bestFit="1" customWidth="1"/>
    <col min="11526" max="11526" width="14.3984375" style="21" bestFit="1" customWidth="1"/>
    <col min="11527" max="11527" width="12.1328125" style="21" bestFit="1" customWidth="1"/>
    <col min="11528" max="11528" width="12.3984375" style="21" bestFit="1" customWidth="1"/>
    <col min="11529" max="11530" width="13.86328125" style="21" bestFit="1" customWidth="1"/>
    <col min="11531" max="11531" width="14.86328125" style="21" bestFit="1" customWidth="1"/>
    <col min="11532" max="11532" width="12.1328125" style="21" bestFit="1" customWidth="1"/>
    <col min="11533" max="11533" width="12.3984375" style="21" bestFit="1" customWidth="1"/>
    <col min="11534" max="11535" width="13.86328125" style="21" bestFit="1" customWidth="1"/>
    <col min="11536" max="11536" width="14.86328125" style="21" bestFit="1" customWidth="1"/>
    <col min="11537" max="11775" width="9.06640625" style="21"/>
    <col min="11776" max="11776" width="15.3984375" style="21" bestFit="1" customWidth="1"/>
    <col min="11777" max="11777" width="11.1328125" style="21" bestFit="1" customWidth="1"/>
    <col min="11778" max="11778" width="14.59765625" style="21" bestFit="1" customWidth="1"/>
    <col min="11779" max="11779" width="17.3984375" style="21" bestFit="1" customWidth="1"/>
    <col min="11780" max="11780" width="17.59765625" style="21" bestFit="1" customWidth="1"/>
    <col min="11781" max="11781" width="14.73046875" style="21" bestFit="1" customWidth="1"/>
    <col min="11782" max="11782" width="14.3984375" style="21" bestFit="1" customWidth="1"/>
    <col min="11783" max="11783" width="12.1328125" style="21" bestFit="1" customWidth="1"/>
    <col min="11784" max="11784" width="12.3984375" style="21" bestFit="1" customWidth="1"/>
    <col min="11785" max="11786" width="13.86328125" style="21" bestFit="1" customWidth="1"/>
    <col min="11787" max="11787" width="14.86328125" style="21" bestFit="1" customWidth="1"/>
    <col min="11788" max="11788" width="12.1328125" style="21" bestFit="1" customWidth="1"/>
    <col min="11789" max="11789" width="12.3984375" style="21" bestFit="1" customWidth="1"/>
    <col min="11790" max="11791" width="13.86328125" style="21" bestFit="1" customWidth="1"/>
    <col min="11792" max="11792" width="14.86328125" style="21" bestFit="1" customWidth="1"/>
    <col min="11793" max="12031" width="9.06640625" style="21"/>
    <col min="12032" max="12032" width="15.3984375" style="21" bestFit="1" customWidth="1"/>
    <col min="12033" max="12033" width="11.1328125" style="21" bestFit="1" customWidth="1"/>
    <col min="12034" max="12034" width="14.59765625" style="21" bestFit="1" customWidth="1"/>
    <col min="12035" max="12035" width="17.3984375" style="21" bestFit="1" customWidth="1"/>
    <col min="12036" max="12036" width="17.59765625" style="21" bestFit="1" customWidth="1"/>
    <col min="12037" max="12037" width="14.73046875" style="21" bestFit="1" customWidth="1"/>
    <col min="12038" max="12038" width="14.3984375" style="21" bestFit="1" customWidth="1"/>
    <col min="12039" max="12039" width="12.1328125" style="21" bestFit="1" customWidth="1"/>
    <col min="12040" max="12040" width="12.3984375" style="21" bestFit="1" customWidth="1"/>
    <col min="12041" max="12042" width="13.86328125" style="21" bestFit="1" customWidth="1"/>
    <col min="12043" max="12043" width="14.86328125" style="21" bestFit="1" customWidth="1"/>
    <col min="12044" max="12044" width="12.1328125" style="21" bestFit="1" customWidth="1"/>
    <col min="12045" max="12045" width="12.3984375" style="21" bestFit="1" customWidth="1"/>
    <col min="12046" max="12047" width="13.86328125" style="21" bestFit="1" customWidth="1"/>
    <col min="12048" max="12048" width="14.86328125" style="21" bestFit="1" customWidth="1"/>
    <col min="12049" max="12287" width="9.06640625" style="21"/>
    <col min="12288" max="12288" width="15.3984375" style="21" bestFit="1" customWidth="1"/>
    <col min="12289" max="12289" width="11.1328125" style="21" bestFit="1" customWidth="1"/>
    <col min="12290" max="12290" width="14.59765625" style="21" bestFit="1" customWidth="1"/>
    <col min="12291" max="12291" width="17.3984375" style="21" bestFit="1" customWidth="1"/>
    <col min="12292" max="12292" width="17.59765625" style="21" bestFit="1" customWidth="1"/>
    <col min="12293" max="12293" width="14.73046875" style="21" bestFit="1" customWidth="1"/>
    <col min="12294" max="12294" width="14.3984375" style="21" bestFit="1" customWidth="1"/>
    <col min="12295" max="12295" width="12.1328125" style="21" bestFit="1" customWidth="1"/>
    <col min="12296" max="12296" width="12.3984375" style="21" bestFit="1" customWidth="1"/>
    <col min="12297" max="12298" width="13.86328125" style="21" bestFit="1" customWidth="1"/>
    <col min="12299" max="12299" width="14.86328125" style="21" bestFit="1" customWidth="1"/>
    <col min="12300" max="12300" width="12.1328125" style="21" bestFit="1" customWidth="1"/>
    <col min="12301" max="12301" width="12.3984375" style="21" bestFit="1" customWidth="1"/>
    <col min="12302" max="12303" width="13.86328125" style="21" bestFit="1" customWidth="1"/>
    <col min="12304" max="12304" width="14.86328125" style="21" bestFit="1" customWidth="1"/>
    <col min="12305" max="12543" width="9.06640625" style="21"/>
    <col min="12544" max="12544" width="15.3984375" style="21" bestFit="1" customWidth="1"/>
    <col min="12545" max="12545" width="11.1328125" style="21" bestFit="1" customWidth="1"/>
    <col min="12546" max="12546" width="14.59765625" style="21" bestFit="1" customWidth="1"/>
    <col min="12547" max="12547" width="17.3984375" style="21" bestFit="1" customWidth="1"/>
    <col min="12548" max="12548" width="17.59765625" style="21" bestFit="1" customWidth="1"/>
    <col min="12549" max="12549" width="14.73046875" style="21" bestFit="1" customWidth="1"/>
    <col min="12550" max="12550" width="14.3984375" style="21" bestFit="1" customWidth="1"/>
    <col min="12551" max="12551" width="12.1328125" style="21" bestFit="1" customWidth="1"/>
    <col min="12552" max="12552" width="12.3984375" style="21" bestFit="1" customWidth="1"/>
    <col min="12553" max="12554" width="13.86328125" style="21" bestFit="1" customWidth="1"/>
    <col min="12555" max="12555" width="14.86328125" style="21" bestFit="1" customWidth="1"/>
    <col min="12556" max="12556" width="12.1328125" style="21" bestFit="1" customWidth="1"/>
    <col min="12557" max="12557" width="12.3984375" style="21" bestFit="1" customWidth="1"/>
    <col min="12558" max="12559" width="13.86328125" style="21" bestFit="1" customWidth="1"/>
    <col min="12560" max="12560" width="14.86328125" style="21" bestFit="1" customWidth="1"/>
    <col min="12561" max="12799" width="9.06640625" style="21"/>
    <col min="12800" max="12800" width="15.3984375" style="21" bestFit="1" customWidth="1"/>
    <col min="12801" max="12801" width="11.1328125" style="21" bestFit="1" customWidth="1"/>
    <col min="12802" max="12802" width="14.59765625" style="21" bestFit="1" customWidth="1"/>
    <col min="12803" max="12803" width="17.3984375" style="21" bestFit="1" customWidth="1"/>
    <col min="12804" max="12804" width="17.59765625" style="21" bestFit="1" customWidth="1"/>
    <col min="12805" max="12805" width="14.73046875" style="21" bestFit="1" customWidth="1"/>
    <col min="12806" max="12806" width="14.3984375" style="21" bestFit="1" customWidth="1"/>
    <col min="12807" max="12807" width="12.1328125" style="21" bestFit="1" customWidth="1"/>
    <col min="12808" max="12808" width="12.3984375" style="21" bestFit="1" customWidth="1"/>
    <col min="12809" max="12810" width="13.86328125" style="21" bestFit="1" customWidth="1"/>
    <col min="12811" max="12811" width="14.86328125" style="21" bestFit="1" customWidth="1"/>
    <col min="12812" max="12812" width="12.1328125" style="21" bestFit="1" customWidth="1"/>
    <col min="12813" max="12813" width="12.3984375" style="21" bestFit="1" customWidth="1"/>
    <col min="12814" max="12815" width="13.86328125" style="21" bestFit="1" customWidth="1"/>
    <col min="12816" max="12816" width="14.86328125" style="21" bestFit="1" customWidth="1"/>
    <col min="12817" max="13055" width="9.06640625" style="21"/>
    <col min="13056" max="13056" width="15.3984375" style="21" bestFit="1" customWidth="1"/>
    <col min="13057" max="13057" width="11.1328125" style="21" bestFit="1" customWidth="1"/>
    <col min="13058" max="13058" width="14.59765625" style="21" bestFit="1" customWidth="1"/>
    <col min="13059" max="13059" width="17.3984375" style="21" bestFit="1" customWidth="1"/>
    <col min="13060" max="13060" width="17.59765625" style="21" bestFit="1" customWidth="1"/>
    <col min="13061" max="13061" width="14.73046875" style="21" bestFit="1" customWidth="1"/>
    <col min="13062" max="13062" width="14.3984375" style="21" bestFit="1" customWidth="1"/>
    <col min="13063" max="13063" width="12.1328125" style="21" bestFit="1" customWidth="1"/>
    <col min="13064" max="13064" width="12.3984375" style="21" bestFit="1" customWidth="1"/>
    <col min="13065" max="13066" width="13.86328125" style="21" bestFit="1" customWidth="1"/>
    <col min="13067" max="13067" width="14.86328125" style="21" bestFit="1" customWidth="1"/>
    <col min="13068" max="13068" width="12.1328125" style="21" bestFit="1" customWidth="1"/>
    <col min="13069" max="13069" width="12.3984375" style="21" bestFit="1" customWidth="1"/>
    <col min="13070" max="13071" width="13.86328125" style="21" bestFit="1" customWidth="1"/>
    <col min="13072" max="13072" width="14.86328125" style="21" bestFit="1" customWidth="1"/>
    <col min="13073" max="13311" width="9.06640625" style="21"/>
    <col min="13312" max="13312" width="15.3984375" style="21" bestFit="1" customWidth="1"/>
    <col min="13313" max="13313" width="11.1328125" style="21" bestFit="1" customWidth="1"/>
    <col min="13314" max="13314" width="14.59765625" style="21" bestFit="1" customWidth="1"/>
    <col min="13315" max="13315" width="17.3984375" style="21" bestFit="1" customWidth="1"/>
    <col min="13316" max="13316" width="17.59765625" style="21" bestFit="1" customWidth="1"/>
    <col min="13317" max="13317" width="14.73046875" style="21" bestFit="1" customWidth="1"/>
    <col min="13318" max="13318" width="14.3984375" style="21" bestFit="1" customWidth="1"/>
    <col min="13319" max="13319" width="12.1328125" style="21" bestFit="1" customWidth="1"/>
    <col min="13320" max="13320" width="12.3984375" style="21" bestFit="1" customWidth="1"/>
    <col min="13321" max="13322" width="13.86328125" style="21" bestFit="1" customWidth="1"/>
    <col min="13323" max="13323" width="14.86328125" style="21" bestFit="1" customWidth="1"/>
    <col min="13324" max="13324" width="12.1328125" style="21" bestFit="1" customWidth="1"/>
    <col min="13325" max="13325" width="12.3984375" style="21" bestFit="1" customWidth="1"/>
    <col min="13326" max="13327" width="13.86328125" style="21" bestFit="1" customWidth="1"/>
    <col min="13328" max="13328" width="14.86328125" style="21" bestFit="1" customWidth="1"/>
    <col min="13329" max="13567" width="9.06640625" style="21"/>
    <col min="13568" max="13568" width="15.3984375" style="21" bestFit="1" customWidth="1"/>
    <col min="13569" max="13569" width="11.1328125" style="21" bestFit="1" customWidth="1"/>
    <col min="13570" max="13570" width="14.59765625" style="21" bestFit="1" customWidth="1"/>
    <col min="13571" max="13571" width="17.3984375" style="21" bestFit="1" customWidth="1"/>
    <col min="13572" max="13572" width="17.59765625" style="21" bestFit="1" customWidth="1"/>
    <col min="13573" max="13573" width="14.73046875" style="21" bestFit="1" customWidth="1"/>
    <col min="13574" max="13574" width="14.3984375" style="21" bestFit="1" customWidth="1"/>
    <col min="13575" max="13575" width="12.1328125" style="21" bestFit="1" customWidth="1"/>
    <col min="13576" max="13576" width="12.3984375" style="21" bestFit="1" customWidth="1"/>
    <col min="13577" max="13578" width="13.86328125" style="21" bestFit="1" customWidth="1"/>
    <col min="13579" max="13579" width="14.86328125" style="21" bestFit="1" customWidth="1"/>
    <col min="13580" max="13580" width="12.1328125" style="21" bestFit="1" customWidth="1"/>
    <col min="13581" max="13581" width="12.3984375" style="21" bestFit="1" customWidth="1"/>
    <col min="13582" max="13583" width="13.86328125" style="21" bestFit="1" customWidth="1"/>
    <col min="13584" max="13584" width="14.86328125" style="21" bestFit="1" customWidth="1"/>
    <col min="13585" max="13823" width="9.06640625" style="21"/>
    <col min="13824" max="13824" width="15.3984375" style="21" bestFit="1" customWidth="1"/>
    <col min="13825" max="13825" width="11.1328125" style="21" bestFit="1" customWidth="1"/>
    <col min="13826" max="13826" width="14.59765625" style="21" bestFit="1" customWidth="1"/>
    <col min="13827" max="13827" width="17.3984375" style="21" bestFit="1" customWidth="1"/>
    <col min="13828" max="13828" width="17.59765625" style="21" bestFit="1" customWidth="1"/>
    <col min="13829" max="13829" width="14.73046875" style="21" bestFit="1" customWidth="1"/>
    <col min="13830" max="13830" width="14.3984375" style="21" bestFit="1" customWidth="1"/>
    <col min="13831" max="13831" width="12.1328125" style="21" bestFit="1" customWidth="1"/>
    <col min="13832" max="13832" width="12.3984375" style="21" bestFit="1" customWidth="1"/>
    <col min="13833" max="13834" width="13.86328125" style="21" bestFit="1" customWidth="1"/>
    <col min="13835" max="13835" width="14.86328125" style="21" bestFit="1" customWidth="1"/>
    <col min="13836" max="13836" width="12.1328125" style="21" bestFit="1" customWidth="1"/>
    <col min="13837" max="13837" width="12.3984375" style="21" bestFit="1" customWidth="1"/>
    <col min="13838" max="13839" width="13.86328125" style="21" bestFit="1" customWidth="1"/>
    <col min="13840" max="13840" width="14.86328125" style="21" bestFit="1" customWidth="1"/>
    <col min="13841" max="14079" width="9.06640625" style="21"/>
    <col min="14080" max="14080" width="15.3984375" style="21" bestFit="1" customWidth="1"/>
    <col min="14081" max="14081" width="11.1328125" style="21" bestFit="1" customWidth="1"/>
    <col min="14082" max="14082" width="14.59765625" style="21" bestFit="1" customWidth="1"/>
    <col min="14083" max="14083" width="17.3984375" style="21" bestFit="1" customWidth="1"/>
    <col min="14084" max="14084" width="17.59765625" style="21" bestFit="1" customWidth="1"/>
    <col min="14085" max="14085" width="14.73046875" style="21" bestFit="1" customWidth="1"/>
    <col min="14086" max="14086" width="14.3984375" style="21" bestFit="1" customWidth="1"/>
    <col min="14087" max="14087" width="12.1328125" style="21" bestFit="1" customWidth="1"/>
    <col min="14088" max="14088" width="12.3984375" style="21" bestFit="1" customWidth="1"/>
    <col min="14089" max="14090" width="13.86328125" style="21" bestFit="1" customWidth="1"/>
    <col min="14091" max="14091" width="14.86328125" style="21" bestFit="1" customWidth="1"/>
    <col min="14092" max="14092" width="12.1328125" style="21" bestFit="1" customWidth="1"/>
    <col min="14093" max="14093" width="12.3984375" style="21" bestFit="1" customWidth="1"/>
    <col min="14094" max="14095" width="13.86328125" style="21" bestFit="1" customWidth="1"/>
    <col min="14096" max="14096" width="14.86328125" style="21" bestFit="1" customWidth="1"/>
    <col min="14097" max="14335" width="9.06640625" style="21"/>
    <col min="14336" max="14336" width="15.3984375" style="21" bestFit="1" customWidth="1"/>
    <col min="14337" max="14337" width="11.1328125" style="21" bestFit="1" customWidth="1"/>
    <col min="14338" max="14338" width="14.59765625" style="21" bestFit="1" customWidth="1"/>
    <col min="14339" max="14339" width="17.3984375" style="21" bestFit="1" customWidth="1"/>
    <col min="14340" max="14340" width="17.59765625" style="21" bestFit="1" customWidth="1"/>
    <col min="14341" max="14341" width="14.73046875" style="21" bestFit="1" customWidth="1"/>
    <col min="14342" max="14342" width="14.3984375" style="21" bestFit="1" customWidth="1"/>
    <col min="14343" max="14343" width="12.1328125" style="21" bestFit="1" customWidth="1"/>
    <col min="14344" max="14344" width="12.3984375" style="21" bestFit="1" customWidth="1"/>
    <col min="14345" max="14346" width="13.86328125" style="21" bestFit="1" customWidth="1"/>
    <col min="14347" max="14347" width="14.86328125" style="21" bestFit="1" customWidth="1"/>
    <col min="14348" max="14348" width="12.1328125" style="21" bestFit="1" customWidth="1"/>
    <col min="14349" max="14349" width="12.3984375" style="21" bestFit="1" customWidth="1"/>
    <col min="14350" max="14351" width="13.86328125" style="21" bestFit="1" customWidth="1"/>
    <col min="14352" max="14352" width="14.86328125" style="21" bestFit="1" customWidth="1"/>
    <col min="14353" max="14591" width="9.06640625" style="21"/>
    <col min="14592" max="14592" width="15.3984375" style="21" bestFit="1" customWidth="1"/>
    <col min="14593" max="14593" width="11.1328125" style="21" bestFit="1" customWidth="1"/>
    <col min="14594" max="14594" width="14.59765625" style="21" bestFit="1" customWidth="1"/>
    <col min="14595" max="14595" width="17.3984375" style="21" bestFit="1" customWidth="1"/>
    <col min="14596" max="14596" width="17.59765625" style="21" bestFit="1" customWidth="1"/>
    <col min="14597" max="14597" width="14.73046875" style="21" bestFit="1" customWidth="1"/>
    <col min="14598" max="14598" width="14.3984375" style="21" bestFit="1" customWidth="1"/>
    <col min="14599" max="14599" width="12.1328125" style="21" bestFit="1" customWidth="1"/>
    <col min="14600" max="14600" width="12.3984375" style="21" bestFit="1" customWidth="1"/>
    <col min="14601" max="14602" width="13.86328125" style="21" bestFit="1" customWidth="1"/>
    <col min="14603" max="14603" width="14.86328125" style="21" bestFit="1" customWidth="1"/>
    <col min="14604" max="14604" width="12.1328125" style="21" bestFit="1" customWidth="1"/>
    <col min="14605" max="14605" width="12.3984375" style="21" bestFit="1" customWidth="1"/>
    <col min="14606" max="14607" width="13.86328125" style="21" bestFit="1" customWidth="1"/>
    <col min="14608" max="14608" width="14.86328125" style="21" bestFit="1" customWidth="1"/>
    <col min="14609" max="14847" width="9.06640625" style="21"/>
    <col min="14848" max="14848" width="15.3984375" style="21" bestFit="1" customWidth="1"/>
    <col min="14849" max="14849" width="11.1328125" style="21" bestFit="1" customWidth="1"/>
    <col min="14850" max="14850" width="14.59765625" style="21" bestFit="1" customWidth="1"/>
    <col min="14851" max="14851" width="17.3984375" style="21" bestFit="1" customWidth="1"/>
    <col min="14852" max="14852" width="17.59765625" style="21" bestFit="1" customWidth="1"/>
    <col min="14853" max="14853" width="14.73046875" style="21" bestFit="1" customWidth="1"/>
    <col min="14854" max="14854" width="14.3984375" style="21" bestFit="1" customWidth="1"/>
    <col min="14855" max="14855" width="12.1328125" style="21" bestFit="1" customWidth="1"/>
    <col min="14856" max="14856" width="12.3984375" style="21" bestFit="1" customWidth="1"/>
    <col min="14857" max="14858" width="13.86328125" style="21" bestFit="1" customWidth="1"/>
    <col min="14859" max="14859" width="14.86328125" style="21" bestFit="1" customWidth="1"/>
    <col min="14860" max="14860" width="12.1328125" style="21" bestFit="1" customWidth="1"/>
    <col min="14861" max="14861" width="12.3984375" style="21" bestFit="1" customWidth="1"/>
    <col min="14862" max="14863" width="13.86328125" style="21" bestFit="1" customWidth="1"/>
    <col min="14864" max="14864" width="14.86328125" style="21" bestFit="1" customWidth="1"/>
    <col min="14865" max="15103" width="9.06640625" style="21"/>
    <col min="15104" max="15104" width="15.3984375" style="21" bestFit="1" customWidth="1"/>
    <col min="15105" max="15105" width="11.1328125" style="21" bestFit="1" customWidth="1"/>
    <col min="15106" max="15106" width="14.59765625" style="21" bestFit="1" customWidth="1"/>
    <col min="15107" max="15107" width="17.3984375" style="21" bestFit="1" customWidth="1"/>
    <col min="15108" max="15108" width="17.59765625" style="21" bestFit="1" customWidth="1"/>
    <col min="15109" max="15109" width="14.73046875" style="21" bestFit="1" customWidth="1"/>
    <col min="15110" max="15110" width="14.3984375" style="21" bestFit="1" customWidth="1"/>
    <col min="15111" max="15111" width="12.1328125" style="21" bestFit="1" customWidth="1"/>
    <col min="15112" max="15112" width="12.3984375" style="21" bestFit="1" customWidth="1"/>
    <col min="15113" max="15114" width="13.86328125" style="21" bestFit="1" customWidth="1"/>
    <col min="15115" max="15115" width="14.86328125" style="21" bestFit="1" customWidth="1"/>
    <col min="15116" max="15116" width="12.1328125" style="21" bestFit="1" customWidth="1"/>
    <col min="15117" max="15117" width="12.3984375" style="21" bestFit="1" customWidth="1"/>
    <col min="15118" max="15119" width="13.86328125" style="21" bestFit="1" customWidth="1"/>
    <col min="15120" max="15120" width="14.86328125" style="21" bestFit="1" customWidth="1"/>
    <col min="15121" max="15359" width="9.06640625" style="21"/>
    <col min="15360" max="15360" width="15.3984375" style="21" bestFit="1" customWidth="1"/>
    <col min="15361" max="15361" width="11.1328125" style="21" bestFit="1" customWidth="1"/>
    <col min="15362" max="15362" width="14.59765625" style="21" bestFit="1" customWidth="1"/>
    <col min="15363" max="15363" width="17.3984375" style="21" bestFit="1" customWidth="1"/>
    <col min="15364" max="15364" width="17.59765625" style="21" bestFit="1" customWidth="1"/>
    <col min="15365" max="15365" width="14.73046875" style="21" bestFit="1" customWidth="1"/>
    <col min="15366" max="15366" width="14.3984375" style="21" bestFit="1" customWidth="1"/>
    <col min="15367" max="15367" width="12.1328125" style="21" bestFit="1" customWidth="1"/>
    <col min="15368" max="15368" width="12.3984375" style="21" bestFit="1" customWidth="1"/>
    <col min="15369" max="15370" width="13.86328125" style="21" bestFit="1" customWidth="1"/>
    <col min="15371" max="15371" width="14.86328125" style="21" bestFit="1" customWidth="1"/>
    <col min="15372" max="15372" width="12.1328125" style="21" bestFit="1" customWidth="1"/>
    <col min="15373" max="15373" width="12.3984375" style="21" bestFit="1" customWidth="1"/>
    <col min="15374" max="15375" width="13.86328125" style="21" bestFit="1" customWidth="1"/>
    <col min="15376" max="15376" width="14.86328125" style="21" bestFit="1" customWidth="1"/>
    <col min="15377" max="15615" width="9.06640625" style="21"/>
    <col min="15616" max="15616" width="15.3984375" style="21" bestFit="1" customWidth="1"/>
    <col min="15617" max="15617" width="11.1328125" style="21" bestFit="1" customWidth="1"/>
    <col min="15618" max="15618" width="14.59765625" style="21" bestFit="1" customWidth="1"/>
    <col min="15619" max="15619" width="17.3984375" style="21" bestFit="1" customWidth="1"/>
    <col min="15620" max="15620" width="17.59765625" style="21" bestFit="1" customWidth="1"/>
    <col min="15621" max="15621" width="14.73046875" style="21" bestFit="1" customWidth="1"/>
    <col min="15622" max="15622" width="14.3984375" style="21" bestFit="1" customWidth="1"/>
    <col min="15623" max="15623" width="12.1328125" style="21" bestFit="1" customWidth="1"/>
    <col min="15624" max="15624" width="12.3984375" style="21" bestFit="1" customWidth="1"/>
    <col min="15625" max="15626" width="13.86328125" style="21" bestFit="1" customWidth="1"/>
    <col min="15627" max="15627" width="14.86328125" style="21" bestFit="1" customWidth="1"/>
    <col min="15628" max="15628" width="12.1328125" style="21" bestFit="1" customWidth="1"/>
    <col min="15629" max="15629" width="12.3984375" style="21" bestFit="1" customWidth="1"/>
    <col min="15630" max="15631" width="13.86328125" style="21" bestFit="1" customWidth="1"/>
    <col min="15632" max="15632" width="14.86328125" style="21" bestFit="1" customWidth="1"/>
    <col min="15633" max="15871" width="9.06640625" style="21"/>
    <col min="15872" max="15872" width="15.3984375" style="21" bestFit="1" customWidth="1"/>
    <col min="15873" max="15873" width="11.1328125" style="21" bestFit="1" customWidth="1"/>
    <col min="15874" max="15874" width="14.59765625" style="21" bestFit="1" customWidth="1"/>
    <col min="15875" max="15875" width="17.3984375" style="21" bestFit="1" customWidth="1"/>
    <col min="15876" max="15876" width="17.59765625" style="21" bestFit="1" customWidth="1"/>
    <col min="15877" max="15877" width="14.73046875" style="21" bestFit="1" customWidth="1"/>
    <col min="15878" max="15878" width="14.3984375" style="21" bestFit="1" customWidth="1"/>
    <col min="15879" max="15879" width="12.1328125" style="21" bestFit="1" customWidth="1"/>
    <col min="15880" max="15880" width="12.3984375" style="21" bestFit="1" customWidth="1"/>
    <col min="15881" max="15882" width="13.86328125" style="21" bestFit="1" customWidth="1"/>
    <col min="15883" max="15883" width="14.86328125" style="21" bestFit="1" customWidth="1"/>
    <col min="15884" max="15884" width="12.1328125" style="21" bestFit="1" customWidth="1"/>
    <col min="15885" max="15885" width="12.3984375" style="21" bestFit="1" customWidth="1"/>
    <col min="15886" max="15887" width="13.86328125" style="21" bestFit="1" customWidth="1"/>
    <col min="15888" max="15888" width="14.86328125" style="21" bestFit="1" customWidth="1"/>
    <col min="15889" max="16127" width="9.06640625" style="21"/>
    <col min="16128" max="16128" width="15.3984375" style="21" bestFit="1" customWidth="1"/>
    <col min="16129" max="16129" width="11.1328125" style="21" bestFit="1" customWidth="1"/>
    <col min="16130" max="16130" width="14.59765625" style="21" bestFit="1" customWidth="1"/>
    <col min="16131" max="16131" width="17.3984375" style="21" bestFit="1" customWidth="1"/>
    <col min="16132" max="16132" width="17.59765625" style="21" bestFit="1" customWidth="1"/>
    <col min="16133" max="16133" width="14.73046875" style="21" bestFit="1" customWidth="1"/>
    <col min="16134" max="16134" width="14.3984375" style="21" bestFit="1" customWidth="1"/>
    <col min="16135" max="16135" width="12.1328125" style="21" bestFit="1" customWidth="1"/>
    <col min="16136" max="16136" width="12.3984375" style="21" bestFit="1" customWidth="1"/>
    <col min="16137" max="16138" width="13.86328125" style="21" bestFit="1" customWidth="1"/>
    <col min="16139" max="16139" width="14.86328125" style="21" bestFit="1" customWidth="1"/>
    <col min="16140" max="16140" width="12.1328125" style="21" bestFit="1" customWidth="1"/>
    <col min="16141" max="16141" width="12.3984375" style="21" bestFit="1" customWidth="1"/>
    <col min="16142" max="16143" width="13.86328125" style="21" bestFit="1" customWidth="1"/>
    <col min="16144" max="16144" width="14.86328125" style="21" bestFit="1" customWidth="1"/>
    <col min="16145" max="16384" width="9.06640625" style="21"/>
  </cols>
  <sheetData>
    <row r="1" spans="1:18">
      <c r="A1" s="68" t="s">
        <v>223</v>
      </c>
      <c r="B1" s="69" t="s">
        <v>224</v>
      </c>
      <c r="C1" s="76" t="s">
        <v>181</v>
      </c>
      <c r="D1" s="76" t="s">
        <v>182</v>
      </c>
      <c r="E1" s="76" t="s">
        <v>183</v>
      </c>
      <c r="F1" s="76" t="s">
        <v>184</v>
      </c>
      <c r="G1" s="76" t="s">
        <v>186</v>
      </c>
      <c r="H1" s="76" t="s">
        <v>185</v>
      </c>
      <c r="I1" s="76" t="s">
        <v>187</v>
      </c>
      <c r="J1" s="76" t="s">
        <v>188</v>
      </c>
      <c r="K1" s="76" t="s">
        <v>189</v>
      </c>
      <c r="L1" s="76" t="s">
        <v>190</v>
      </c>
      <c r="M1" s="76" t="s">
        <v>191</v>
      </c>
      <c r="N1" s="76" t="s">
        <v>192</v>
      </c>
      <c r="O1" s="76" t="s">
        <v>193</v>
      </c>
      <c r="P1" s="76" t="s">
        <v>194</v>
      </c>
      <c r="Q1" s="76" t="s">
        <v>195</v>
      </c>
      <c r="R1" s="76" t="s">
        <v>196</v>
      </c>
    </row>
    <row r="2" spans="1:18">
      <c r="A2" s="75" t="s">
        <v>7</v>
      </c>
      <c r="B2" s="76" t="s">
        <v>8</v>
      </c>
      <c r="C2" s="78">
        <f>IFERROR((s_DL/(k_decay*Rad_Spec!V2*s_IFD_ow*s_EF_ow))*1,".")</f>
        <v>1.0677656153262893</v>
      </c>
      <c r="D2" s="78">
        <f>IFERROR((s_DL/(k_decay*Rad_Spec!AN2*s_IRA_ow*(1/s_PEFm_ui)*s_SLF*s_ET_ow*s_EF_ow))*1,".")</f>
        <v>1.5802039171392343E-4</v>
      </c>
      <c r="E2" s="78">
        <f>IFERROR((s_DL/(k_decay*Rad_Spec!AN2*s_IRA_ow*(1/s_PEF)*s_SLF*s_ET_ow*s_EF_ow))*1,".")</f>
        <v>5.6284435068901503E-2</v>
      </c>
      <c r="F2" s="78">
        <f>IFERROR((s_DL/(k_decay*Rad_Spec!AY2*s_GSF_s*s_Fam*s_Foffset*acf!C2*s_ET_ow*(1/24)*s_EF_ow*(1/365)))*1,".")</f>
        <v>1486.2088149753049</v>
      </c>
      <c r="G2" s="78">
        <f t="shared" ref="G2:G12" si="0">(IF(AND(C2&lt;&gt;".",E2&lt;&gt;".",F2&lt;&gt;"."),1/((1/C2)+(1/E2)+(1/F2)),IF(AND(C2&lt;&gt;".",E2&lt;&gt;".",F2="."), 1/((1/C2)+(1/E2)),IF(AND(C2&lt;&gt;".",E2=".",F2&lt;&gt;"."),1/((1/C2)+(1/F2)),IF(AND(C2=".",E2&lt;&gt;".",F2&lt;&gt;"."),1/((1/E2)+(1/F2)),IF(AND(C2&lt;&gt;".",E2=".",F2="."),1/(1/C2),IF(AND(C2=".",E2&lt;&gt;".",F2="."),1/(1/E2),IF(AND(C2=".",E2=".",F2&lt;&gt;"."),1/(1/F2),IF(AND(C2=".",E2=".",F2="."),".")))))))))</f>
        <v>5.3464187350800302E-2</v>
      </c>
      <c r="H2" s="78">
        <f t="shared" ref="H2:H12" si="1">(IF(AND(C2&lt;&gt;".",D2&lt;&gt;".",F2&lt;&gt;"."),1/((1/C2)+(1/D2)+(1/F2)),IF(AND(C2&lt;&gt;".",D2&lt;&gt;".",F2="."), 1/((1/C2)+(1/D2)),IF(AND(C2&lt;&gt;".",D2=".",F2&lt;&gt;"."),1/((1/C2)+(1/F2)),IF(AND(C2=".",D2&lt;&gt;".",F2&lt;&gt;"."),1/((1/D2)+(1/F2)),IF(AND(C2&lt;&gt;".",D2=".",F2="."),1/(1/C2),IF(AND(C2=".",D2&lt;&gt;".",F2="."),1/(1/D2),IF(AND(C2=".",D2=".",F2&lt;&gt;"."),1/(1/F2),IF(AND(C2=".",D2=".",F2="."),".")))))))))</f>
        <v>1.579969926798519E-4</v>
      </c>
      <c r="I2" s="86">
        <f>IFERROR((s_DL/(Rad_Spec!AV2*s_GSF_s*s_Fam*s_Foffset*Fsurf!C2*s_EF_ow*(1/365)*s_ET_ow*(1/24)))*1,".")</f>
        <v>321.61124642772955</v>
      </c>
      <c r="J2" s="78">
        <f>IFERROR((s_DL/(Rad_Spec!AZ2*s_GSF_s*s_Fam*s_Foffset*Fsurf!C2*s_EF_ow*(1/365)*s_ET_ow*(1/24)))*1,".")</f>
        <v>1165.3774998597623</v>
      </c>
      <c r="K2" s="78">
        <f>IFERROR((s_DL/(Rad_Spec!BA2*s_GSF_s*s_Fam*s_Foffset*Fsurf!C2*s_EF_ow*(1/365)*s_ET_ow*(1/24)))*1,".")</f>
        <v>446.1567781325856</v>
      </c>
      <c r="L2" s="78">
        <f>IFERROR((s_DL/(Rad_Spec!BB2*s_GSF_s*s_Fam*s_Foffset*Fsurf!C2*s_EF_ow*(1/365)*s_ET_ow*(1/24)))*1,".")</f>
        <v>330.96720996017257</v>
      </c>
      <c r="M2" s="78">
        <f>IFERROR((s_DL/(Rad_Spec!AY2*s_GSF_s*s_Fam*s_Foffset*Fsurf!C2*s_EF_ow*(1/365)*s_ET_ow*(1/24)))*1,".")</f>
        <v>1101.808433500147</v>
      </c>
      <c r="N2" s="78">
        <f>IFERROR((s_DL/(Rad_Spec!AV2*s_GSF_s*s_Fam*s_Foffset*acf!D2*s_ET_ow*(1/24)*s_EF_ow*(1/365)))*1,".")</f>
        <v>399.82613430708449</v>
      </c>
      <c r="O2" s="78">
        <f>IFERROR((s_DL/(Rad_Spec!AZ2*s_GSF_s*s_Fam*s_Foffset*acf!E2*s_ET_ow*(1/24)*s_EF_ow*(1/365)))*1,".")</f>
        <v>1464.6842708315978</v>
      </c>
      <c r="P2" s="78">
        <f>IFERROR((s_DL/(Rad_Spec!BA2*s_GSF_s*s_Fam*s_Foffset*acf!F2*s_ET_ow*(1/24)*s_EF_ow*(1/365)))*1,".")</f>
        <v>571.27665141692637</v>
      </c>
      <c r="Q2" s="78">
        <f>IFERROR((s_DL/(Rad_Spec!BB2*s_GSF_s*s_Fam*s_Foffset*acf!G2*s_ET_ow*(1/24)*s_EF_ow*(1/365)))*1,".")</f>
        <v>422.70921145636294</v>
      </c>
      <c r="R2" s="78">
        <f>IFERROR((s_DL/(Rad_Spec!AY2*s_GSF_s*s_Fam*s_Foffset*acf!C2*s_ET_ow*(1/24)*s_EF_ow*(1/365)))*1,".")</f>
        <v>1314.9929042596507</v>
      </c>
    </row>
    <row r="3" spans="1:18">
      <c r="A3" s="82" t="s">
        <v>9</v>
      </c>
      <c r="B3" s="76" t="s">
        <v>10</v>
      </c>
      <c r="C3" s="78">
        <f>IFERROR((s_DL/(k_decay*Rad_Spec!V3*s_IFD_ow*s_EF_ow))*1,".")</f>
        <v>0.20203800368428806</v>
      </c>
      <c r="D3" s="78">
        <f>IFERROR((s_DL/(k_decay*Rad_Spec!AN3*s_IRA_ow*(1/s_PEFm_ui)*s_SLF*s_ET_ow*s_EF_ow))*1,".")</f>
        <v>1.47872293163488E-5</v>
      </c>
      <c r="E3" s="78">
        <f>IFERROR((s_DL/(k_decay*Rad_Spec!AN3*s_IRA_ow*(1/s_PEF)*s_SLF*s_ET_ow*s_EF_ow))*1,".")</f>
        <v>5.2669838321357364E-3</v>
      </c>
      <c r="F3" s="78">
        <f>IFERROR((s_DL/(k_decay*Rad_Spec!AY3*s_GSF_s*s_Fam*s_Foffset*acf!C3*s_ET_ow*(1/24)*s_EF_ow*(1/365)))*1,".")</f>
        <v>895.65583753236285</v>
      </c>
      <c r="G3" s="78">
        <f t="shared" si="0"/>
        <v>5.1331365103106028E-3</v>
      </c>
      <c r="H3" s="78">
        <f t="shared" si="1"/>
        <v>1.4786146869177065E-5</v>
      </c>
      <c r="I3" s="86">
        <f>IFERROR((s_DL/(Rad_Spec!AV3*s_GSF_s*s_Fam*s_Foffset*Fsurf!C3*s_EF_ow*(1/365)*s_ET_ow*(1/24)))*1,".")</f>
        <v>448.93249056440851</v>
      </c>
      <c r="J3" s="78">
        <f>IFERROR((s_DL/(Rad_Spec!AZ3*s_GSF_s*s_Fam*s_Foffset*Fsurf!C3*s_EF_ow*(1/365)*s_ET_ow*(1/24)))*1,".")</f>
        <v>911.60781247262582</v>
      </c>
      <c r="K3" s="78">
        <f>IFERROR((s_DL/(Rad_Spec!BA3*s_GSF_s*s_Fam*s_Foffset*Fsurf!C3*s_EF_ow*(1/365)*s_ET_ow*(1/24)))*1,".")</f>
        <v>482.90576012063423</v>
      </c>
      <c r="L3" s="78">
        <f>IFERROR((s_DL/(Rad_Spec!BB3*s_GSF_s*s_Fam*s_Foffset*Fsurf!C3*s_EF_ow*(1/365)*s_ET_ow*(1/24)))*1,".")</f>
        <v>448.93249056440851</v>
      </c>
      <c r="M3" s="78">
        <f>IFERROR((s_DL/(Rad_Spec!AY3*s_GSF_s*s_Fam*s_Foffset*Fsurf!C3*s_EF_ow*(1/365)*s_ET_ow*(1/24)))*1,".")</f>
        <v>654.84720957490833</v>
      </c>
      <c r="N3" s="78">
        <f>IFERROR((s_DL/(Rad_Spec!AV3*s_GSF_s*s_Fam*s_Foffset*acf!D3*s_ET_ow*(1/24)*s_EF_ow*(1/365)))*1,".")</f>
        <v>559.48612469170314</v>
      </c>
      <c r="O3" s="78">
        <f>IFERROR((s_DL/(Rad_Spec!AZ3*s_GSF_s*s_Fam*s_Foffset*acf!E3*s_ET_ow*(1/24)*s_EF_ow*(1/365)))*1,".")</f>
        <v>1168.1977561657636</v>
      </c>
      <c r="P3" s="78">
        <f>IFERROR((s_DL/(Rad_Spec!BA3*s_GSF_s*s_Fam*s_Foffset*acf!F3*s_ET_ow*(1/24)*s_EF_ow*(1/365)))*1,".")</f>
        <v>639.76475655584102</v>
      </c>
      <c r="Q3" s="78">
        <f>IFERROR((s_DL/(Rad_Spec!BB3*s_GSF_s*s_Fam*s_Foffset*acf!G3*s_ET_ow*(1/24)*s_EF_ow*(1/365)))*1,".")</f>
        <v>613.08491912862041</v>
      </c>
      <c r="R3" s="78">
        <f>IFERROR((s_DL/(Rad_Spec!AY3*s_GSF_s*s_Fam*s_Foffset*acf!C3*s_ET_ow*(1/24)*s_EF_ow*(1/365)))*1,".")</f>
        <v>792.47347959873457</v>
      </c>
    </row>
    <row r="4" spans="1:18">
      <c r="A4" s="75" t="s">
        <v>11</v>
      </c>
      <c r="B4" s="76" t="s">
        <v>8</v>
      </c>
      <c r="C4" s="78" t="str">
        <f>IFERROR((s_DL/(k_decay*Rad_Spec!V4*s_IFD_ow*s_EF_ow))*1,".")</f>
        <v>.</v>
      </c>
      <c r="D4" s="78" t="str">
        <f>IFERROR((s_DL/(k_decay*Rad_Spec!AN4*s_IRA_ow*(1/s_PEFm_ui)*s_SLF*s_ET_ow*s_EF_ow))*1,".")</f>
        <v>.</v>
      </c>
      <c r="E4" s="78" t="str">
        <f>IFERROR((s_DL/(k_decay*Rad_Spec!AN4*s_IRA_ow*(1/s_PEF)*s_SLF*s_ET_ow*s_EF_ow))*1,".")</f>
        <v>.</v>
      </c>
      <c r="F4" s="78">
        <f>IFERROR((s_DL/(k_decay*Rad_Spec!AY4*s_GSF_s*s_Fam*s_Foffset*acf!C4*s_ET_ow*(1/24)*s_EF_ow*(1/365)))*1,".")</f>
        <v>92752.517403910344</v>
      </c>
      <c r="G4" s="78">
        <f t="shared" si="0"/>
        <v>92752.517403910344</v>
      </c>
      <c r="H4" s="78">
        <f t="shared" si="1"/>
        <v>92752.517403910344</v>
      </c>
      <c r="I4" s="86">
        <f>IFERROR((s_DL/(Rad_Spec!AV4*s_GSF_s*s_Fam*s_Foffset*Fsurf!C4*s_EF_ow*(1/365)*s_ET_ow*(1/24)))*1,".")</f>
        <v>16684.102595047756</v>
      </c>
      <c r="J4" s="78">
        <f>IFERROR((s_DL/(Rad_Spec!AZ4*s_GSF_s*s_Fam*s_Foffset*Fsurf!C4*s_EF_ow*(1/365)*s_ET_ow*(1/24)))*1,".")</f>
        <v>73572.257971217521</v>
      </c>
      <c r="K4" s="78">
        <f>IFERROR((s_DL/(Rad_Spec!BA4*s_GSF_s*s_Fam*s_Foffset*Fsurf!C4*s_EF_ow*(1/365)*s_ET_ow*(1/24)))*1,".")</f>
        <v>26354.241661331649</v>
      </c>
      <c r="L4" s="78">
        <f>IFERROR((s_DL/(Rad_Spec!BB4*s_GSF_s*s_Fam*s_Foffset*Fsurf!C4*s_EF_ow*(1/365)*s_ET_ow*(1/24)))*1,".")</f>
        <v>17835.698902113349</v>
      </c>
      <c r="M4" s="78">
        <f>IFERROR((s_DL/(Rad_Spec!AY4*s_GSF_s*s_Fam*s_Foffset*Fsurf!C4*s_EF_ow*(1/365)*s_ET_ow*(1/24)))*1,".")</f>
        <v>74578.403229514835</v>
      </c>
      <c r="N4" s="78">
        <f>IFERROR((s_DL/(Rad_Spec!AV4*s_GSF_s*s_Fam*s_Foffset*acf!D4*s_ET_ow*(1/24)*s_EF_ow*(1/365)))*1,".")</f>
        <v>19581.575079054383</v>
      </c>
      <c r="O4" s="78">
        <f>IFERROR((s_DL/(Rad_Spec!AZ4*s_GSF_s*s_Fam*s_Foffset*acf!E4*s_ET_ow*(1/24)*s_EF_ow*(1/365)))*1,".")</f>
        <v>81415.060670949315</v>
      </c>
      <c r="P4" s="78">
        <f>IFERROR((s_DL/(Rad_Spec!BA4*s_GSF_s*s_Fam*s_Foffset*acf!F4*s_ET_ow*(1/24)*s_EF_ow*(1/365)))*1,".")</f>
        <v>29048.332661076125</v>
      </c>
      <c r="Q4" s="78">
        <f>IFERROR((s_DL/(Rad_Spec!BB4*s_GSF_s*s_Fam*s_Foffset*acf!G4*s_ET_ow*(1/24)*s_EF_ow*(1/365)))*1,".")</f>
        <v>19965.241141720584</v>
      </c>
      <c r="R4" s="78">
        <f>IFERROR((s_DL/(Rad_Spec!AY4*s_GSF_s*s_Fam*s_Foffset*acf!C4*s_ET_ow*(1/24)*s_EF_ow*(1/365)))*1,".")</f>
        <v>82067.136871603434</v>
      </c>
    </row>
    <row r="5" spans="1:18">
      <c r="A5" s="75" t="s">
        <v>12</v>
      </c>
      <c r="B5" s="85" t="s">
        <v>8</v>
      </c>
      <c r="C5" s="78" t="str">
        <f>IFERROR((s_DL/(k_decay*Rad_Spec!V5*s_IFD_ow*s_EF_ow))*1,".")</f>
        <v>.</v>
      </c>
      <c r="D5" s="78" t="str">
        <f>IFERROR((s_DL/(k_decay*Rad_Spec!AN5*s_IRA_ow*(1/s_PEFm_ui)*s_SLF*s_ET_ow*s_EF_ow))*1,".")</f>
        <v>.</v>
      </c>
      <c r="E5" s="78" t="str">
        <f>IFERROR((s_DL/(k_decay*Rad_Spec!AN5*s_IRA_ow*(1/s_PEF)*s_SLF*s_ET_ow*s_EF_ow))*1,".")</f>
        <v>.</v>
      </c>
      <c r="F5" s="78">
        <f>IFERROR((s_DL/(k_decay*Rad_Spec!AY5*s_GSF_s*s_Fam*s_Foffset*acf!C5*s_ET_ow*(1/24)*s_EF_ow*(1/365)))*1,".")</f>
        <v>171096.37944148548</v>
      </c>
      <c r="G5" s="78">
        <f t="shared" si="0"/>
        <v>171096.37944148548</v>
      </c>
      <c r="H5" s="78">
        <f t="shared" si="1"/>
        <v>171096.37944148548</v>
      </c>
      <c r="I5" s="86">
        <f>IFERROR((s_DL/(Rad_Spec!AV5*s_GSF_s*s_Fam*s_Foffset*Fsurf!C5*s_EF_ow*(1/365)*s_ET_ow*(1/24)))*1,".")</f>
        <v>299038.50583439361</v>
      </c>
      <c r="J5" s="78">
        <f>IFERROR((s_DL/(Rad_Spec!AZ5*s_GSF_s*s_Fam*s_Foffset*Fsurf!C5*s_EF_ow*(1/365)*s_ET_ow*(1/24)))*1,".")</f>
        <v>527298.66709259956</v>
      </c>
      <c r="K5" s="78">
        <f>IFERROR((s_DL/(Rad_Spec!BA5*s_GSF_s*s_Fam*s_Foffset*Fsurf!C5*s_EF_ow*(1/365)*s_ET_ow*(1/24)))*1,".")</f>
        <v>376006.2225259465</v>
      </c>
      <c r="L5" s="78">
        <f>IFERROR((s_DL/(Rad_Spec!BB5*s_GSF_s*s_Fam*s_Foffset*Fsurf!C5*s_EF_ow*(1/365)*s_ET_ow*(1/24)))*1,".")</f>
        <v>311585.57600926334</v>
      </c>
      <c r="M5" s="78">
        <f>IFERROR((s_DL/(Rad_Spec!AY5*s_GSF_s*s_Fam*s_Foffset*Fsurf!C5*s_EF_ow*(1/365)*s_ET_ow*(1/24)))*1,".")</f>
        <v>113918.88507223057</v>
      </c>
      <c r="N5" s="78">
        <f>IFERROR((s_DL/(Rad_Spec!AV5*s_GSF_s*s_Fam*s_Foffset*acf!D5*s_ET_ow*(1/24)*s_EF_ow*(1/365)))*1,".")</f>
        <v>397388.9477532609</v>
      </c>
      <c r="O5" s="78">
        <f>IFERROR((s_DL/(Rad_Spec!AZ5*s_GSF_s*s_Fam*s_Foffset*acf!E5*s_ET_ow*(1/24)*s_EF_ow*(1/365)))*1,".")</f>
        <v>700721.33982527652</v>
      </c>
      <c r="P5" s="78">
        <f>IFERROR((s_DL/(Rad_Spec!BA5*s_GSF_s*s_Fam*s_Foffset*acf!F5*s_ET_ow*(1/24)*s_EF_ow*(1/365)))*1,".")</f>
        <v>499670.49126781331</v>
      </c>
      <c r="Q5" s="78">
        <f>IFERROR((s_DL/(Rad_Spec!BB5*s_GSF_s*s_Fam*s_Foffset*acf!G5*s_ET_ow*(1/24)*s_EF_ow*(1/365)))*1,".")</f>
        <v>414062.60989675432</v>
      </c>
      <c r="R5" s="78">
        <f>IFERROR((s_DL/(Rad_Spec!AY5*s_GSF_s*s_Fam*s_Foffset*acf!C5*s_ET_ow*(1/24)*s_EF_ow*(1/365)))*1,".")</f>
        <v>151385.54060709747</v>
      </c>
    </row>
    <row r="6" spans="1:18">
      <c r="A6" s="75" t="s">
        <v>13</v>
      </c>
      <c r="B6" s="76" t="s">
        <v>8</v>
      </c>
      <c r="C6" s="78" t="str">
        <f>IFERROR((s_DL/(k_decay*Rad_Spec!V6*s_IFD_ow*s_EF_ow))*1,".")</f>
        <v>.</v>
      </c>
      <c r="D6" s="78" t="str">
        <f>IFERROR((s_DL/(k_decay*Rad_Spec!AN6*s_IRA_ow*(1/s_PEFm_ui)*s_SLF*s_ET_ow*s_EF_ow))*1,".")</f>
        <v>.</v>
      </c>
      <c r="E6" s="78" t="str">
        <f>IFERROR((s_DL/(k_decay*Rad_Spec!AN6*s_IRA_ow*(1/s_PEF)*s_SLF*s_ET_ow*s_EF_ow))*1,".")</f>
        <v>.</v>
      </c>
      <c r="F6" s="78">
        <f>IFERROR((s_DL/(k_decay*Rad_Spec!AY6*s_GSF_s*s_Fam*s_Foffset*acf!C6*s_ET_ow*(1/24)*s_EF_ow*(1/365)))*1,".")</f>
        <v>37.636185319084291</v>
      </c>
      <c r="G6" s="78">
        <f t="shared" si="0"/>
        <v>37.636185319084291</v>
      </c>
      <c r="H6" s="78">
        <f t="shared" si="1"/>
        <v>37.636185319084291</v>
      </c>
      <c r="I6" s="86">
        <f>IFERROR((s_DL/(Rad_Spec!AV6*s_GSF_s*s_Fam*s_Foffset*Fsurf!C6*s_EF_ow*(1/365)*s_ET_ow*(1/24)))*1,".")</f>
        <v>5.978052880916767</v>
      </c>
      <c r="J6" s="78">
        <f>IFERROR((s_DL/(Rad_Spec!AZ6*s_GSF_s*s_Fam*s_Foffset*Fsurf!C6*s_EF_ow*(1/365)*s_ET_ow*(1/24)))*1,".")</f>
        <v>30.056321429053746</v>
      </c>
      <c r="K6" s="78">
        <f>IFERROR((s_DL/(Rad_Spec!BA6*s_GSF_s*s_Fam*s_Foffset*Fsurf!C6*s_EF_ow*(1/365)*s_ET_ow*(1/24)))*1,".")</f>
        <v>10.505122052873153</v>
      </c>
      <c r="L6" s="78">
        <f>IFERROR((s_DL/(Rad_Spec!BB6*s_GSF_s*s_Fam*s_Foffset*Fsurf!C6*s_EF_ow*(1/365)*s_ET_ow*(1/24)))*1,".")</f>
        <v>6.7206681456269237</v>
      </c>
      <c r="M6" s="78">
        <f>IFERROR((s_DL/(Rad_Spec!AY6*s_GSF_s*s_Fam*s_Foffset*Fsurf!C6*s_EF_ow*(1/365)*s_ET_ow*(1/24)))*1,".")</f>
        <v>29.965730882295912</v>
      </c>
      <c r="N6" s="78">
        <f>IFERROR((s_DL/(Rad_Spec!AV6*s_GSF_s*s_Fam*s_Foffset*acf!D6*s_ET_ow*(1/24)*s_EF_ow*(1/365)))*1,".")</f>
        <v>6.4340236711195082</v>
      </c>
      <c r="O6" s="78">
        <f>IFERROR((s_DL/(Rad_Spec!AZ6*s_GSF_s*s_Fam*s_Foffset*acf!E6*s_ET_ow*(1/24)*s_EF_ow*(1/365)))*1,".")</f>
        <v>31.667880596013791</v>
      </c>
      <c r="P6" s="78">
        <f>IFERROR((s_DL/(Rad_Spec!BA6*s_GSF_s*s_Fam*s_Foffset*acf!F6*s_ET_ow*(1/24)*s_EF_ow*(1/365)))*1,".")</f>
        <v>11.277661646536693</v>
      </c>
      <c r="Q6" s="78">
        <f>IFERROR((s_DL/(Rad_Spec!BB6*s_GSF_s*s_Fam*s_Foffset*acf!G6*s_ET_ow*(1/24)*s_EF_ow*(1/365)))*1,".")</f>
        <v>6.9287848358698332</v>
      </c>
      <c r="R6" s="78">
        <f>IFERROR((s_DL/(Rad_Spec!AY6*s_GSF_s*s_Fam*s_Foffset*acf!C6*s_ET_ow*(1/24)*s_EF_ow*(1/365)))*1,".")</f>
        <v>33.300378883043727</v>
      </c>
    </row>
    <row r="7" spans="1:18">
      <c r="A7" s="75" t="s">
        <v>14</v>
      </c>
      <c r="B7" s="85" t="s">
        <v>8</v>
      </c>
      <c r="C7" s="78">
        <f>IFERROR((s_DL/(k_decay*Rad_Spec!V7*s_IFD_ow*s_EF_ow))*1,".")</f>
        <v>31.462406680606691</v>
      </c>
      <c r="D7" s="78">
        <f>IFERROR((s_DL/(k_decay*Rad_Spec!AN7*s_IRA_ow*(1/s_PEFm_ui)*s_SLF*s_ET_ow*s_EF_ow))*1,".")</f>
        <v>9.9358027118754567E-3</v>
      </c>
      <c r="E7" s="78">
        <f>IFERROR((s_DL/(k_decay*Rad_Spec!AN7*s_IRA_ow*(1/s_PEF)*s_SLF*s_ET_ow*s_EF_ow))*1,".")</f>
        <v>3.5389802324144917</v>
      </c>
      <c r="F7" s="78">
        <f>IFERROR((s_DL/(k_decay*Rad_Spec!AY7*s_GSF_s*s_Fam*s_Foffset*acf!C7*s_ET_ow*(1/24)*s_EF_ow*(1/365)))*1,".")</f>
        <v>602.63790578680334</v>
      </c>
      <c r="G7" s="78">
        <f t="shared" si="0"/>
        <v>3.1644507123076728</v>
      </c>
      <c r="H7" s="78">
        <f t="shared" si="1"/>
        <v>9.9325022766454749E-3</v>
      </c>
      <c r="I7" s="86">
        <f>IFERROR((s_DL/(Rad_Spec!AV7*s_GSF_s*s_Fam*s_Foffset*Fsurf!C7*s_EF_ow*(1/365)*s_ET_ow*(1/24)))*1,".")</f>
        <v>3393.2210466680435</v>
      </c>
      <c r="J7" s="78">
        <f>IFERROR((s_DL/(Rad_Spec!AZ7*s_GSF_s*s_Fam*s_Foffset*Fsurf!C7*s_EF_ow*(1/365)*s_ET_ow*(1/24)))*1,".")</f>
        <v>5917.9390873436696</v>
      </c>
      <c r="K7" s="78">
        <f>IFERROR((s_DL/(Rad_Spec!BA7*s_GSF_s*s_Fam*s_Foffset*Fsurf!C7*s_EF_ow*(1/365)*s_ET_ow*(1/24)))*1,".")</f>
        <v>4091.4146776696975</v>
      </c>
      <c r="L7" s="78">
        <f>IFERROR((s_DL/(Rad_Spec!BB7*s_GSF_s*s_Fam*s_Foffset*Fsurf!C7*s_EF_ow*(1/365)*s_ET_ow*(1/24)))*1,".")</f>
        <v>3464.1594657621481</v>
      </c>
      <c r="M7" s="78">
        <f>IFERROR((s_DL/(Rad_Spec!AY7*s_GSF_s*s_Fam*s_Foffset*Fsurf!C7*s_EF_ow*(1/365)*s_ET_ow*(1/24)))*1,".")</f>
        <v>452.62133026901989</v>
      </c>
      <c r="N7" s="78">
        <f>IFERROR((s_DL/(Rad_Spec!AV7*s_GSF_s*s_Fam*s_Foffset*acf!D7*s_ET_ow*(1/24)*s_EF_ow*(1/365)))*1,".")</f>
        <v>4195.1110073025275</v>
      </c>
      <c r="O7" s="78">
        <f>IFERROR((s_DL/(Rad_Spec!AZ7*s_GSF_s*s_Fam*s_Foffset*acf!E7*s_ET_ow*(1/24)*s_EF_ow*(1/365)))*1,".")</f>
        <v>6983.7648900323256</v>
      </c>
      <c r="P7" s="78">
        <f>IFERROR((s_DL/(Rad_Spec!BA7*s_GSF_s*s_Fam*s_Foffset*acf!F7*s_ET_ow*(1/24)*s_EF_ow*(1/365)))*1,".")</f>
        <v>4716.4483281542543</v>
      </c>
      <c r="Q7" s="78">
        <f>IFERROR((s_DL/(Rad_Spec!BB7*s_GSF_s*s_Fam*s_Foffset*acf!G7*s_ET_ow*(1/24)*s_EF_ow*(1/365)))*1,".")</f>
        <v>4247.4953042896614</v>
      </c>
      <c r="R7" s="78">
        <f>IFERROR((s_DL/(Rad_Spec!AY7*s_GSF_s*s_Fam*s_Foffset*acf!C7*s_ET_ow*(1/24)*s_EF_ow*(1/365)))*1,".")</f>
        <v>533.21213140611769</v>
      </c>
    </row>
    <row r="8" spans="1:18">
      <c r="A8" s="75" t="s">
        <v>15</v>
      </c>
      <c r="B8" s="76" t="s">
        <v>8</v>
      </c>
      <c r="C8" s="78">
        <f>IFERROR((s_DL/(k_decay*Rad_Spec!V8*s_IFD_ow*s_EF_ow))*1,".")</f>
        <v>208.16036743229679</v>
      </c>
      <c r="D8" s="78">
        <f>IFERROR((s_DL/(k_decay*Rad_Spec!AN8*s_IRA_ow*(1/s_PEFm_ui)*s_SLF*s_ET_ow*s_EF_ow))*1,".")</f>
        <v>4.0862737913628655E-2</v>
      </c>
      <c r="E8" s="78">
        <f>IFERROR((s_DL/(k_decay*Rad_Spec!AN8*s_IRA_ow*(1/s_PEF)*s_SLF*s_ET_ow*s_EF_ow))*1,".")</f>
        <v>14.554679265704671</v>
      </c>
      <c r="F8" s="78">
        <f>IFERROR((s_DL/(k_decay*Rad_Spec!AY8*s_GSF_s*s_Fam*s_Foffset*acf!C8*s_ET_ow*(1/24)*s_EF_ow*(1/365)))*1,".")</f>
        <v>132.3343252350661</v>
      </c>
      <c r="G8" s="78">
        <f t="shared" si="0"/>
        <v>12.335470529372596</v>
      </c>
      <c r="H8" s="78">
        <f t="shared" si="1"/>
        <v>4.0842109044697941E-2</v>
      </c>
      <c r="I8" s="86">
        <f>IFERROR((s_DL/(Rad_Spec!AV8*s_GSF_s*s_Fam*s_Foffset*Fsurf!C8*s_EF_ow*(1/365)*s_ET_ow*(1/24)))*1,".")</f>
        <v>28.703547363786946</v>
      </c>
      <c r="J8" s="78">
        <f>IFERROR((s_DL/(Rad_Spec!AZ8*s_GSF_s*s_Fam*s_Foffset*Fsurf!C8*s_EF_ow*(1/365)*s_ET_ow*(1/24)))*1,".")</f>
        <v>132.86673496696346</v>
      </c>
      <c r="K8" s="78">
        <f>IFERROR((s_DL/(Rad_Spec!BA8*s_GSF_s*s_Fam*s_Foffset*Fsurf!C8*s_EF_ow*(1/365)*s_ET_ow*(1/24)))*1,".")</f>
        <v>47.580655089520711</v>
      </c>
      <c r="L8" s="78">
        <f>IFERROR((s_DL/(Rad_Spec!BB8*s_GSF_s*s_Fam*s_Foffset*Fsurf!C8*s_EF_ow*(1/365)*s_ET_ow*(1/24)))*1,".")</f>
        <v>31.34393302633115</v>
      </c>
      <c r="M8" s="78">
        <f>IFERROR((s_DL/(Rad_Spec!AY8*s_GSF_s*s_Fam*s_Foffset*Fsurf!C8*s_EF_ow*(1/365)*s_ET_ow*(1/24)))*1,".")</f>
        <v>102.92050399029752</v>
      </c>
      <c r="N8" s="78">
        <f>IFERROR((s_DL/(Rad_Spec!AV8*s_GSF_s*s_Fam*s_Foffset*acf!D8*s_ET_ow*(1/24)*s_EF_ow*(1/365)))*1,".")</f>
        <v>29.761931204151118</v>
      </c>
      <c r="O8" s="78">
        <f>IFERROR((s_DL/(Rad_Spec!AZ8*s_GSF_s*s_Fam*s_Foffset*acf!E8*s_ET_ow*(1/24)*s_EF_ow*(1/365)))*1,".")</f>
        <v>142.76436344903595</v>
      </c>
      <c r="P8" s="78">
        <f>IFERROR((s_DL/(Rad_Spec!BA8*s_GSF_s*s_Fam*s_Foffset*acf!F8*s_ET_ow*(1/24)*s_EF_ow*(1/365)))*1,".")</f>
        <v>51.176979730550975</v>
      </c>
      <c r="Q8" s="78">
        <f>IFERROR((s_DL/(Rad_Spec!BB8*s_GSF_s*s_Fam*s_Foffset*acf!G8*s_ET_ow*(1/24)*s_EF_ow*(1/365)))*1,".")</f>
        <v>35.417161168349168</v>
      </c>
      <c r="R8" s="78">
        <f>IFERROR((s_DL/(Rad_Spec!AY8*s_GSF_s*s_Fam*s_Foffset*acf!C8*s_ET_ow*(1/24)*s_EF_ow*(1/365)))*1,".")</f>
        <v>117.08899645908261</v>
      </c>
    </row>
    <row r="9" spans="1:18">
      <c r="A9" s="75" t="s">
        <v>16</v>
      </c>
      <c r="B9" s="85" t="s">
        <v>8</v>
      </c>
      <c r="C9" s="78">
        <f>IFERROR((s_DL/(k_decay*Rad_Spec!V9*s_IFD_ow*s_EF_ow))*1,".")</f>
        <v>367.99779242495327</v>
      </c>
      <c r="D9" s="78">
        <f>IFERROR((s_DL/(k_decay*Rad_Spec!AN9*s_IRA_ow*(1/s_PEFm_ui)*s_SLF*s_ET_ow*s_EF_ow))*1,".")</f>
        <v>0.14664810450697061</v>
      </c>
      <c r="E9" s="78">
        <f>IFERROR((s_DL/(k_decay*Rad_Spec!AN9*s_IRA_ow*(1/s_PEF)*s_SLF*s_ET_ow*s_EF_ow))*1,".")</f>
        <v>52.233801135254332</v>
      </c>
      <c r="F9" s="78">
        <f>IFERROR((s_DL/(k_decay*Rad_Spec!AY9*s_GSF_s*s_Fam*s_Foffset*acf!C9*s_ET_ow*(1/24)*s_EF_ow*(1/365)))*1,".")</f>
        <v>15.655267807455905</v>
      </c>
      <c r="G9" s="78">
        <f t="shared" si="0"/>
        <v>11.663390577999639</v>
      </c>
      <c r="H9" s="78">
        <f t="shared" si="1"/>
        <v>0.14522981402898857</v>
      </c>
      <c r="I9" s="86">
        <f>IFERROR((s_DL/(Rad_Spec!AV9*s_GSF_s*s_Fam*s_Foffset*Fsurf!C9*s_EF_ow*(1/365)*s_ET_ow*(1/24)))*1,".")</f>
        <v>2.3063960742131031</v>
      </c>
      <c r="J9" s="78">
        <f>IFERROR((s_DL/(Rad_Spec!AZ9*s_GSF_s*s_Fam*s_Foffset*Fsurf!C9*s_EF_ow*(1/365)*s_ET_ow*(1/24)))*1,".")</f>
        <v>12.933803673052834</v>
      </c>
      <c r="K9" s="78">
        <f>IFERROR((s_DL/(Rad_Spec!BA9*s_GSF_s*s_Fam*s_Foffset*Fsurf!C9*s_EF_ow*(1/365)*s_ET_ow*(1/24)))*1,".")</f>
        <v>4.4755066678182818</v>
      </c>
      <c r="L9" s="78">
        <f>IFERROR((s_DL/(Rad_Spec!BB9*s_GSF_s*s_Fam*s_Foffset*Fsurf!C9*s_EF_ow*(1/365)*s_ET_ow*(1/24)))*1,".")</f>
        <v>2.7642835301230568</v>
      </c>
      <c r="M9" s="78">
        <f>IFERROR((s_DL/(Rad_Spec!AY9*s_GSF_s*s_Fam*s_Foffset*Fsurf!C9*s_EF_ow*(1/365)*s_ET_ow*(1/24)))*1,".")</f>
        <v>12.691611385571555</v>
      </c>
      <c r="N9" s="78">
        <f>IFERROR((s_DL/(Rad_Spec!AV9*s_GSF_s*s_Fam*s_Foffset*acf!D9*s_ET_ow*(1/24)*s_EF_ow*(1/365)))*1,".")</f>
        <v>2.3128497513014961</v>
      </c>
      <c r="O9" s="78">
        <f>IFERROR((s_DL/(Rad_Spec!AZ9*s_GSF_s*s_Fam*s_Foffset*acf!E9*s_ET_ow*(1/24)*s_EF_ow*(1/365)))*1,".")</f>
        <v>13.07801558400738</v>
      </c>
      <c r="P9" s="78">
        <f>IFERROR((s_DL/(Rad_Spec!BA9*s_GSF_s*s_Fam*s_Foffset*acf!F9*s_ET_ow*(1/24)*s_EF_ow*(1/365)))*1,".")</f>
        <v>4.4777334696676876</v>
      </c>
      <c r="Q9" s="78">
        <f>IFERROR((s_DL/(Rad_Spec!BB9*s_GSF_s*s_Fam*s_Foffset*acf!G9*s_ET_ow*(1/24)*s_EF_ow*(1/365)))*1,".")</f>
        <v>2.7863977983640416</v>
      </c>
      <c r="R9" s="78">
        <f>IFERROR((s_DL/(Rad_Spec!AY9*s_GSF_s*s_Fam*s_Foffset*acf!C9*s_ET_ow*(1/24)*s_EF_ow*(1/365)))*1,".")</f>
        <v>13.851731919266761</v>
      </c>
    </row>
    <row r="10" spans="1:18">
      <c r="A10" s="82" t="s">
        <v>17</v>
      </c>
      <c r="B10" s="76" t="s">
        <v>10</v>
      </c>
      <c r="C10" s="78">
        <f>IFERROR((s_DL/(k_decay*Rad_Spec!V10*s_IFD_ow*s_EF_ow))*1,".")</f>
        <v>3.0305700552643211</v>
      </c>
      <c r="D10" s="78">
        <f>IFERROR((s_DL/(k_decay*Rad_Spec!AN10*s_IRA_ow*(1/s_PEFm_ui)*s_SLF*s_ET_ow*s_EF_ow))*1,".")</f>
        <v>3.4787222924072353E-2</v>
      </c>
      <c r="E10" s="78">
        <f>IFERROR((s_DL/(k_decay*Rad_Spec!AN10*s_IRA_ow*(1/s_PEF)*s_SLF*s_ET_ow*s_EF_ow))*1,".")</f>
        <v>12.390674195024362</v>
      </c>
      <c r="F10" s="78">
        <f>IFERROR((s_DL/(k_decay*Rad_Spec!AY10*s_GSF_s*s_Fam*s_Foffset*acf!C10*s_ET_ow*(1/24)*s_EF_ow*(1/365)))*1,".")</f>
        <v>6793.5705919613638</v>
      </c>
      <c r="G10" s="78">
        <f t="shared" si="0"/>
        <v>2.4341324952873769</v>
      </c>
      <c r="H10" s="78">
        <f t="shared" si="1"/>
        <v>3.4392265834026554E-2</v>
      </c>
      <c r="I10" s="86">
        <f>IFERROR((s_DL/(Rad_Spec!AV10*s_GSF_s*s_Fam*s_Foffset*Fsurf!C10*s_EF_ow*(1/365)*s_ET_ow*(1/24)))*1,".")</f>
        <v>21380.941218790034</v>
      </c>
      <c r="J10" s="78">
        <f>IFERROR((s_DL/(Rad_Spec!AZ10*s_GSF_s*s_Fam*s_Foffset*Fsurf!C10*s_EF_ow*(1/365)*s_ET_ow*(1/24)))*1,".")</f>
        <v>46242.50077552264</v>
      </c>
      <c r="K10" s="78">
        <f>IFERROR((s_DL/(Rad_Spec!BA10*s_GSF_s*s_Fam*s_Foffset*Fsurf!C10*s_EF_ow*(1/365)*s_ET_ow*(1/24)))*1,".")</f>
        <v>26512.367111299645</v>
      </c>
      <c r="L10" s="78">
        <f>IFERROR((s_DL/(Rad_Spec!BB10*s_GSF_s*s_Fam*s_Foffset*Fsurf!C10*s_EF_ow*(1/365)*s_ET_ow*(1/24)))*1,".")</f>
        <v>21755.224653692268</v>
      </c>
      <c r="M10" s="78">
        <f>IFERROR((s_DL/(Rad_Spec!AY10*s_GSF_s*s_Fam*s_Foffset*Fsurf!C10*s_EF_ow*(1/365)*s_ET_ow*(1/24)))*1,".")</f>
        <v>5075.7216269784667</v>
      </c>
      <c r="N10" s="78">
        <f>IFERROR((s_DL/(Rad_Spec!AV10*s_GSF_s*s_Fam*s_Foffset*acf!D10*s_ET_ow*(1/24)*s_EF_ow*(1/365)))*1,".")</f>
        <v>26849.575098521706</v>
      </c>
      <c r="O10" s="78">
        <f>IFERROR((s_DL/(Rad_Spec!AZ10*s_GSF_s*s_Fam*s_Foffset*acf!E10*s_ET_ow*(1/24)*s_EF_ow*(1/365)))*1,".")</f>
        <v>54293.099958156461</v>
      </c>
      <c r="P10" s="78">
        <f>IFERROR((s_DL/(Rad_Spec!BA10*s_GSF_s*s_Fam*s_Foffset*acf!F10*s_ET_ow*(1/24)*s_EF_ow*(1/365)))*1,".")</f>
        <v>30627.305994281909</v>
      </c>
      <c r="Q10" s="78">
        <f>IFERROR((s_DL/(Rad_Spec!BB10*s_GSF_s*s_Fam*s_Foffset*acf!G10*s_ET_ow*(1/24)*s_EF_ow*(1/365)))*1,".")</f>
        <v>26693.39853894</v>
      </c>
      <c r="R10" s="78">
        <f>IFERROR((s_DL/(Rad_Spec!AY10*s_GSF_s*s_Fam*s_Foffset*acf!C10*s_ET_ow*(1/24)*s_EF_ow*(1/365)))*1,".")</f>
        <v>6010.9299803639451</v>
      </c>
    </row>
    <row r="11" spans="1:18">
      <c r="A11" s="75" t="s">
        <v>18</v>
      </c>
      <c r="B11" s="76" t="s">
        <v>8</v>
      </c>
      <c r="C11" s="78" t="str">
        <f>IFERROR((s_DL/(k_decay*Rad_Spec!V11*s_IFD_ow*s_EF_ow))*1,".")</f>
        <v>.</v>
      </c>
      <c r="D11" s="78" t="str">
        <f>IFERROR((s_DL/(k_decay*Rad_Spec!AN11*s_IRA_ow*(1/s_PEFm_ui)*s_SLF*s_ET_ow*s_EF_ow))*1,".")</f>
        <v>.</v>
      </c>
      <c r="E11" s="78" t="str">
        <f>IFERROR((s_DL/(k_decay*Rad_Spec!AN11*s_IRA_ow*(1/s_PEF)*s_SLF*s_ET_ow*s_EF_ow))*1,".")</f>
        <v>.</v>
      </c>
      <c r="F11" s="78">
        <f>IFERROR((s_DL/(k_decay*Rad_Spec!AY11*s_GSF_s*s_Fam*s_Foffset*acf!C11*s_ET_ow*(1/24)*s_EF_ow*(1/365)))*1,".")</f>
        <v>771.45425500379372</v>
      </c>
      <c r="G11" s="78">
        <f t="shared" si="0"/>
        <v>771.45425500379383</v>
      </c>
      <c r="H11" s="78">
        <f t="shared" si="1"/>
        <v>771.45425500379383</v>
      </c>
      <c r="I11" s="86">
        <f>IFERROR((s_DL/(Rad_Spec!AV11*s_GSF_s*s_Fam*s_Foffset*Fsurf!C11*s_EF_ow*(1/365)*s_ET_ow*(1/24)))*1,".")</f>
        <v>140.48934896949322</v>
      </c>
      <c r="J11" s="78">
        <f>IFERROR((s_DL/(Rad_Spec!AZ11*s_GSF_s*s_Fam*s_Foffset*Fsurf!C11*s_EF_ow*(1/365)*s_ET_ow*(1/24)))*1,".")</f>
        <v>585.78307494297462</v>
      </c>
      <c r="K11" s="78">
        <f>IFERROR((s_DL/(Rad_Spec!BA11*s_GSF_s*s_Fam*s_Foffset*Fsurf!C11*s_EF_ow*(1/365)*s_ET_ow*(1/24)))*1,".")</f>
        <v>209.55838036662897</v>
      </c>
      <c r="L11" s="78">
        <f>IFERROR((s_DL/(Rad_Spec!BB11*s_GSF_s*s_Fam*s_Foffset*Fsurf!C11*s_EF_ow*(1/365)*s_ET_ow*(1/24)))*1,".")</f>
        <v>146.01881314176188</v>
      </c>
      <c r="M11" s="78">
        <f>IFERROR((s_DL/(Rad_Spec!AY11*s_GSF_s*s_Fam*s_Foffset*Fsurf!C11*s_EF_ow*(1/365)*s_ET_ow*(1/24)))*1,".")</f>
        <v>595.0356834802551</v>
      </c>
      <c r="N11" s="78">
        <f>IFERROR((s_DL/(Rad_Spec!AV11*s_GSF_s*s_Fam*s_Foffset*acf!D11*s_ET_ow*(1/24)*s_EF_ow*(1/365)))*1,".")</f>
        <v>181.5122388685852</v>
      </c>
      <c r="O11" s="78">
        <f>IFERROR((s_DL/(Rad_Spec!AZ11*s_GSF_s*s_Fam*s_Foffset*acf!E11*s_ET_ow*(1/24)*s_EF_ow*(1/365)))*1,".")</f>
        <v>699.81551353187365</v>
      </c>
      <c r="P11" s="78">
        <f>IFERROR((s_DL/(Rad_Spec!BA11*s_GSF_s*s_Fam*s_Foffset*acf!F11*s_ET_ow*(1/24)*s_EF_ow*(1/365)))*1,".")</f>
        <v>245.42753853700907</v>
      </c>
      <c r="Q11" s="78">
        <f>IFERROR((s_DL/(Rad_Spec!BB11*s_GSF_s*s_Fam*s_Foffset*acf!G11*s_ET_ow*(1/24)*s_EF_ow*(1/365)))*1,".")</f>
        <v>176.47325864789374</v>
      </c>
      <c r="R11" s="78">
        <f>IFERROR((s_DL/(Rad_Spec!AY11*s_GSF_s*s_Fam*s_Foffset*acf!C11*s_ET_ow*(1/24)*s_EF_ow*(1/365)))*1,".")</f>
        <v>682.58030841228776</v>
      </c>
    </row>
    <row r="12" spans="1:18">
      <c r="A12" s="75" t="s">
        <v>19</v>
      </c>
      <c r="B12" s="85" t="s">
        <v>8</v>
      </c>
      <c r="C12" s="78" t="str">
        <f>IFERROR((s_DL/(k_decay*Rad_Spec!V12*s_IFD_ow*s_EF_ow))*1,".")</f>
        <v>.</v>
      </c>
      <c r="D12" s="78" t="str">
        <f>IFERROR((s_DL/(k_decay*Rad_Spec!AN12*s_IRA_ow*(1/s_PEFm_ui)*s_SLF*s_ET_ow*s_EF_ow))*1,".")</f>
        <v>.</v>
      </c>
      <c r="E12" s="78" t="str">
        <f>IFERROR((s_DL/(k_decay*Rad_Spec!AN12*s_IRA_ow*(1/s_PEF)*s_SLF*s_ET_ow*s_EF_ow))*1,".")</f>
        <v>.</v>
      </c>
      <c r="F12" s="78">
        <f>IFERROR((s_DL/(k_decay*Rad_Spec!AY12*s_GSF_s*s_Fam*s_Foffset*acf!C12*s_ET_ow*(1/24)*s_EF_ow*(1/365)))*1,".")</f>
        <v>143.24429795042875</v>
      </c>
      <c r="G12" s="78">
        <f t="shared" si="0"/>
        <v>143.24429795042875</v>
      </c>
      <c r="H12" s="78">
        <f t="shared" si="1"/>
        <v>143.24429795042875</v>
      </c>
      <c r="I12" s="86" t="str">
        <f>IFERROR((s_DL/(Rad_Spec!AV12*s_GSF_s*s_Fam*s_Foffset*Fsurf!C12*s_EF_ow*(1/365)*s_ET_ow*(1/24)))*1,".")</f>
        <v>.</v>
      </c>
      <c r="J12" s="78" t="str">
        <f>IFERROR((s_DL/(Rad_Spec!AZ12*s_GSF_s*s_Fam*s_Foffset*Fsurf!C12*s_EF_ow*(1/365)*s_ET_ow*(1/24)))*1,".")</f>
        <v>.</v>
      </c>
      <c r="K12" s="78" t="str">
        <f>IFERROR((s_DL/(Rad_Spec!BA12*s_GSF_s*s_Fam*s_Foffset*Fsurf!C12*s_EF_ow*(1/365)*s_ET_ow*(1/24)))*1,".")</f>
        <v>.</v>
      </c>
      <c r="L12" s="78" t="str">
        <f>IFERROR((s_DL/(Rad_Spec!BB12*s_GSF_s*s_Fam*s_Foffset*Fsurf!C12*s_EF_ow*(1/365)*s_ET_ow*(1/24)))*1,".")</f>
        <v>.</v>
      </c>
      <c r="M12" s="78" t="str">
        <f>IFERROR((s_DL/(Rad_Spec!AY12*s_GSF_s*s_Fam*s_Foffset*Fsurf!C12*s_EF_ow*(1/365)*s_ET_ow*(1/24)))*1,".")</f>
        <v>.</v>
      </c>
      <c r="N12" s="78">
        <f>IFERROR((s_DL/(Rad_Spec!AV12*s_GSF_s*s_Fam*s_Foffset*acf!D12*s_ET_ow*(1/24)*s_EF_ow*(1/365)))*1,".")</f>
        <v>36.356288231674398</v>
      </c>
      <c r="O12" s="78">
        <f>IFERROR((s_DL/(Rad_Spec!AZ12*s_GSF_s*s_Fam*s_Foffset*acf!E12*s_ET_ow*(1/24)*s_EF_ow*(1/365)))*1,".")</f>
        <v>155.6973428267415</v>
      </c>
      <c r="P12" s="78">
        <f>IFERROR((s_DL/(Rad_Spec!BA12*s_GSF_s*s_Fam*s_Foffset*acf!F12*s_ET_ow*(1/24)*s_EF_ow*(1/365)))*1,".")</f>
        <v>55.4553205320491</v>
      </c>
      <c r="Q12" s="78">
        <f>IFERROR((s_DL/(Rad_Spec!BB12*s_GSF_s*s_Fam*s_Foffset*acf!G12*s_ET_ow*(1/24)*s_EF_ow*(1/365)))*1,".")</f>
        <v>39.269506003803563</v>
      </c>
      <c r="R12" s="78">
        <f>IFERROR((s_DL/(Rad_Spec!AY12*s_GSF_s*s_Fam*s_Foffset*acf!C12*s_ET_ow*(1/24)*s_EF_ow*(1/365)))*1,".")</f>
        <v>126.74210614448477</v>
      </c>
    </row>
    <row r="13" spans="1:18">
      <c r="A13" s="75" t="s">
        <v>20</v>
      </c>
      <c r="B13" s="76" t="s">
        <v>8</v>
      </c>
      <c r="C13" s="78">
        <f>IFERROR((s_DL/(k_decay*Rad_Spec!V13*s_IFD_ow*s_EF_ow))*1,".")</f>
        <v>0.38519395094948383</v>
      </c>
      <c r="D13" s="78">
        <f>IFERROR((s_DL/(k_decay*Rad_Spec!AN13*s_IRA_ow*(1/s_PEFm_ui)*s_SLF*s_ET_ow*s_EF_ow))*1,".")</f>
        <v>1.1512914253442993E-4</v>
      </c>
      <c r="E13" s="78">
        <f>IFERROR((s_DL/(k_decay*Rad_Spec!AN13*s_IRA_ow*(1/s_PEF)*s_SLF*s_ET_ow*s_EF_ow))*1,".")</f>
        <v>4.1007231264485376E-2</v>
      </c>
      <c r="F13" s="78">
        <f>IFERROR((s_DL/(k_decay*Rad_Spec!AY13*s_GSF_s*s_Fam*s_Foffset*acf!C13*s_ET_ow*(1/24)*s_EF_ow*(1/365)))*1,".")</f>
        <v>797.08386298463518</v>
      </c>
      <c r="G13" s="78">
        <f t="shared" ref="G13:G30" si="2">(IF(AND(C13&lt;&gt;".",E13&lt;&gt;".",F13&lt;&gt;"."),1/((1/C13)+(1/E13)+(1/F13)),IF(AND(C13&lt;&gt;".",E13&lt;&gt;".",F13="."), 1/((1/C13)+(1/E13)),IF(AND(C13&lt;&gt;".",E13=".",F13&lt;&gt;"."),1/((1/C13)+(1/F13)),IF(AND(C13=".",E13&lt;&gt;".",F13&lt;&gt;"."),1/((1/E13)+(1/F13)),IF(AND(C13&lt;&gt;".",E13=".",F13="."),1/(1/C13),IF(AND(C13=".",E13&lt;&gt;".",F13="."),1/(1/E13),IF(AND(C13=".",E13=".",F13&lt;&gt;"."),1/(1/F13),IF(AND(C13=".",E13=".",F13="."),".")))))))))</f>
        <v>3.7059969970539272E-2</v>
      </c>
      <c r="H13" s="78">
        <f t="shared" ref="H13:H30" si="3">(IF(AND(C13&lt;&gt;".",D13&lt;&gt;".",F13&lt;&gt;"."),1/((1/C13)+(1/D13)+(1/F13)),IF(AND(C13&lt;&gt;".",D13&lt;&gt;".",F13="."), 1/((1/C13)+(1/D13)),IF(AND(C13&lt;&gt;".",D13=".",F13&lt;&gt;"."),1/((1/C13)+(1/F13)),IF(AND(C13=".",D13&lt;&gt;".",F13&lt;&gt;"."),1/((1/D13)+(1/F13)),IF(AND(C13&lt;&gt;".",D13=".",F13="."),1/(1/C13),IF(AND(C13=".",D13&lt;&gt;".",F13="."),1/(1/D13),IF(AND(C13=".",D13=".",F13&lt;&gt;"."),1/(1/F13),IF(AND(C13=".",D13=".",F13="."),".")))))))))</f>
        <v>1.1509472568928662E-4</v>
      </c>
      <c r="I13" s="86">
        <f>IFERROR((s_DL/(Rad_Spec!AV13*s_GSF_s*s_Fam*s_Foffset*Fsurf!C13*s_EF_ow*(1/365)*s_ET_ow*(1/24)))*1,".")</f>
        <v>249.47851358213657</v>
      </c>
      <c r="J13" s="78">
        <f>IFERROR((s_DL/(Rad_Spec!AZ13*s_GSF_s*s_Fam*s_Foffset*Fsurf!C13*s_EF_ow*(1/365)*s_ET_ow*(1/24)))*1,".")</f>
        <v>746.35655313322547</v>
      </c>
      <c r="K13" s="78">
        <f>IFERROR((s_DL/(Rad_Spec!BA13*s_GSF_s*s_Fam*s_Foffset*Fsurf!C13*s_EF_ow*(1/365)*s_ET_ow*(1/24)))*1,".")</f>
        <v>313.15659572023435</v>
      </c>
      <c r="L13" s="78">
        <f>IFERROR((s_DL/(Rad_Spec!BB13*s_GSF_s*s_Fam*s_Foffset*Fsurf!C13*s_EF_ow*(1/365)*s_ET_ow*(1/24)))*1,".")</f>
        <v>250.17538093851127</v>
      </c>
      <c r="M13" s="78">
        <f>IFERROR((s_DL/(Rad_Spec!AY13*s_GSF_s*s_Fam*s_Foffset*Fsurf!C13*s_EF_ow*(1/365)*s_ET_ow*(1/24)))*1,".")</f>
        <v>586.54337092913875</v>
      </c>
      <c r="N13" s="78">
        <f>IFERROR((s_DL/(Rad_Spec!AV13*s_GSF_s*s_Fam*s_Foffset*acf!D13*s_ET_ow*(1/24)*s_EF_ow*(1/365)))*1,".")</f>
        <v>301.27764495774636</v>
      </c>
      <c r="O13" s="78">
        <f>IFERROR((s_DL/(Rad_Spec!AZ13*s_GSF_s*s_Fam*s_Foffset*acf!E13*s_ET_ow*(1/24)*s_EF_ow*(1/365)))*1,".")</f>
        <v>932.82060372606259</v>
      </c>
      <c r="P13" s="78">
        <f>IFERROR((s_DL/(Rad_Spec!BA13*s_GSF_s*s_Fam*s_Foffset*acf!F13*s_ET_ow*(1/24)*s_EF_ow*(1/365)))*1,".")</f>
        <v>398.61251251254691</v>
      </c>
      <c r="Q13" s="78">
        <f>IFERROR((s_DL/(Rad_Spec!BB13*s_GSF_s*s_Fam*s_Foffset*acf!G13*s_ET_ow*(1/24)*s_EF_ow*(1/365)))*1,".")</f>
        <v>317.64923926166892</v>
      </c>
      <c r="R13" s="78">
        <f>IFERROR((s_DL/(Rad_Spec!AY13*s_GSF_s*s_Fam*s_Foffset*acf!C13*s_ET_ow*(1/24)*s_EF_ow*(1/365)))*1,".")</f>
        <v>705.25730527448388</v>
      </c>
    </row>
    <row r="14" spans="1:18">
      <c r="A14" s="75" t="s">
        <v>21</v>
      </c>
      <c r="B14" s="76" t="s">
        <v>8</v>
      </c>
      <c r="C14" s="78">
        <f>IFERROR((s_DL/(k_decay*Rad_Spec!V14*s_IFD_ow*s_EF_ow))*1,".")</f>
        <v>42.666410715936614</v>
      </c>
      <c r="D14" s="78">
        <f>IFERROR((s_DL/(k_decay*Rad_Spec!AN14*s_IRA_ow*(1/s_PEFm_ui)*s_SLF*s_ET_ow*s_EF_ow))*1,".")</f>
        <v>0.31811999910829325</v>
      </c>
      <c r="E14" s="78">
        <f>IFERROR((s_DL/(k_decay*Rad_Spec!AN14*s_IRA_ow*(1/s_PEF)*s_SLF*s_ET_ow*s_EF_ow))*1,".")</f>
        <v>113.30945480976223</v>
      </c>
      <c r="F14" s="78">
        <f>IFERROR((s_DL/(k_decay*Rad_Spec!AY14*s_GSF_s*s_Fam*s_Foffset*acf!C14*s_ET_ow*(1/24)*s_EF_ow*(1/365)))*1,".")</f>
        <v>102.23696868699537</v>
      </c>
      <c r="G14" s="78">
        <f t="shared" si="2"/>
        <v>23.784478115394023</v>
      </c>
      <c r="H14" s="78">
        <f t="shared" si="3"/>
        <v>0.31479339572263321</v>
      </c>
      <c r="I14" s="86">
        <f>IFERROR((s_DL/(Rad_Spec!AV14*s_GSF_s*s_Fam*s_Foffset*Fsurf!C14*s_EF_ow*(1/365)*s_ET_ow*(1/24)))*1,".")</f>
        <v>17.92475816100448</v>
      </c>
      <c r="J14" s="78">
        <f>IFERROR((s_DL/(Rad_Spec!AZ14*s_GSF_s*s_Fam*s_Foffset*Fsurf!C14*s_EF_ow*(1/365)*s_ET_ow*(1/24)))*1,".")</f>
        <v>76.921206281475904</v>
      </c>
      <c r="K14" s="78">
        <f>IFERROR((s_DL/(Rad_Spec!BA14*s_GSF_s*s_Fam*s_Foffset*Fsurf!C14*s_EF_ow*(1/365)*s_ET_ow*(1/24)))*1,".")</f>
        <v>27.674201693335526</v>
      </c>
      <c r="L14" s="78">
        <f>IFERROR((s_DL/(Rad_Spec!BB14*s_GSF_s*s_Fam*s_Foffset*Fsurf!C14*s_EF_ow*(1/365)*s_ET_ow*(1/24)))*1,".")</f>
        <v>18.932157359975658</v>
      </c>
      <c r="M14" s="78">
        <f>IFERROR((s_DL/(Rad_Spec!AY14*s_GSF_s*s_Fam*s_Foffset*Fsurf!C14*s_EF_ow*(1/365)*s_ET_ow*(1/24)))*1,".")</f>
        <v>77.278876307041699</v>
      </c>
      <c r="N14" s="78">
        <f>IFERROR((s_DL/(Rad_Spec!AV14*s_GSF_s*s_Fam*s_Foffset*acf!D14*s_ET_ow*(1/24)*s_EF_ow*(1/365)))*1,".")</f>
        <v>21.207661730763412</v>
      </c>
      <c r="O14" s="78">
        <f>IFERROR((s_DL/(Rad_Spec!AZ14*s_GSF_s*s_Fam*s_Foffset*acf!E14*s_ET_ow*(1/24)*s_EF_ow*(1/365)))*1,".")</f>
        <v>90.511693334746582</v>
      </c>
      <c r="P14" s="78">
        <f>IFERROR((s_DL/(Rad_Spec!BA14*s_GSF_s*s_Fam*s_Foffset*acf!F14*s_ET_ow*(1/24)*s_EF_ow*(1/365)))*1,".")</f>
        <v>32.449941265928452</v>
      </c>
      <c r="Q14" s="78">
        <f>IFERROR((s_DL/(Rad_Spec!BB14*s_GSF_s*s_Fam*s_Foffset*acf!G14*s_ET_ow*(1/24)*s_EF_ow*(1/365)))*1,".")</f>
        <v>23.218282014088857</v>
      </c>
      <c r="R14" s="78">
        <f>IFERROR((s_DL/(Rad_Spec!AY14*s_GSF_s*s_Fam*s_Foffset*acf!C14*s_ET_ow*(1/24)*s_EF_ow*(1/365)))*1,".")</f>
        <v>90.458949658866686</v>
      </c>
    </row>
    <row r="15" spans="1:18">
      <c r="A15" s="75" t="s">
        <v>22</v>
      </c>
      <c r="B15" s="76" t="s">
        <v>8</v>
      </c>
      <c r="C15" s="78">
        <f>IFERROR((s_DL/(k_decay*Rad_Spec!V15*s_IFD_ow*s_EF_ow))*1,".")</f>
        <v>726.90921960484604</v>
      </c>
      <c r="D15" s="78">
        <f>IFERROR((s_DL/(k_decay*Rad_Spec!AN15*s_IRA_ow*(1/s_PEFm_ui)*s_SLF*s_ET_ow*s_EF_ow))*1,".")</f>
        <v>20.782624583579047</v>
      </c>
      <c r="E15" s="78">
        <f>IFERROR((s_DL/(k_decay*Rad_Spec!AN15*s_IRA_ow*(1/s_PEF)*s_SLF*s_ET_ow*s_EF_ow))*1,".")</f>
        <v>7402.4514890045257</v>
      </c>
      <c r="F15" s="78">
        <f>IFERROR((s_DL/(k_decay*Rad_Spec!AY15*s_GSF_s*s_Fam*s_Foffset*acf!C15*s_ET_ow*(1/24)*s_EF_ow*(1/365)))*1,".")</f>
        <v>6704.403583130309</v>
      </c>
      <c r="G15" s="78">
        <f t="shared" si="2"/>
        <v>602.43370649738904</v>
      </c>
      <c r="H15" s="78">
        <f t="shared" si="3"/>
        <v>20.144248399717167</v>
      </c>
      <c r="I15" s="86">
        <f>IFERROR((s_DL/(Rad_Spec!AV15*s_GSF_s*s_Fam*s_Foffset*Fsurf!C15*s_EF_ow*(1/365)*s_ET_ow*(1/24)))*1,".")</f>
        <v>24670.31679091158</v>
      </c>
      <c r="J15" s="78">
        <f>IFERROR((s_DL/(Rad_Spec!AZ15*s_GSF_s*s_Fam*s_Foffset*Fsurf!C15*s_EF_ow*(1/365)*s_ET_ow*(1/24)))*1,".")</f>
        <v>62924.921941375731</v>
      </c>
      <c r="K15" s="78">
        <f>IFERROR((s_DL/(Rad_Spec!BA15*s_GSF_s*s_Fam*s_Foffset*Fsurf!C15*s_EF_ow*(1/365)*s_ET_ow*(1/24)))*1,".")</f>
        <v>31166.575757797385</v>
      </c>
      <c r="L15" s="78">
        <f>IFERROR((s_DL/(Rad_Spec!BB15*s_GSF_s*s_Fam*s_Foffset*Fsurf!C15*s_EF_ow*(1/365)*s_ET_ow*(1/24)))*1,".")</f>
        <v>25043.167926290596</v>
      </c>
      <c r="M15" s="78">
        <f>IFERROR((s_DL/(Rad_Spec!AY15*s_GSF_s*s_Fam*s_Foffset*Fsurf!C15*s_EF_ow*(1/365)*s_ET_ow*(1/24)))*1,".")</f>
        <v>4980.2535086026955</v>
      </c>
      <c r="N15" s="78">
        <f>IFERROR((s_DL/(Rad_Spec!AV15*s_GSF_s*s_Fam*s_Foffset*acf!D15*s_ET_ow*(1/24)*s_EF_ow*(1/365)))*1,".")</f>
        <v>29385.08844428579</v>
      </c>
      <c r="O15" s="78">
        <f>IFERROR((s_DL/(Rad_Spec!AZ15*s_GSF_s*s_Fam*s_Foffset*acf!E15*s_ET_ow*(1/24)*s_EF_ow*(1/365)))*1,".")</f>
        <v>74950.573690171979</v>
      </c>
      <c r="P15" s="78">
        <f>IFERROR((s_DL/(Rad_Spec!BA15*s_GSF_s*s_Fam*s_Foffset*acf!F15*s_ET_ow*(1/24)*s_EF_ow*(1/365)))*1,".")</f>
        <v>37122.854680398661</v>
      </c>
      <c r="Q15" s="78">
        <f>IFERROR((s_DL/(Rad_Spec!BB15*s_GSF_s*s_Fam*s_Foffset*acf!G15*s_ET_ow*(1/24)*s_EF_ow*(1/365)))*1,".")</f>
        <v>29829.195574426132</v>
      </c>
      <c r="R15" s="78">
        <f>IFERROR((s_DL/(Rad_Spec!AY15*s_GSF_s*s_Fam*s_Foffset*acf!C15*s_ET_ow*(1/24)*s_EF_ow*(1/365)))*1,".")</f>
        <v>5932.0352902467675</v>
      </c>
    </row>
    <row r="16" spans="1:18">
      <c r="A16" s="82" t="s">
        <v>23</v>
      </c>
      <c r="B16" s="85" t="s">
        <v>8</v>
      </c>
      <c r="C16" s="78">
        <f>IFERROR((s_DL/(k_decay*Rad_Spec!V16*s_IFD_ow*s_EF_ow))*1,".")</f>
        <v>5.9218035562636162E-2</v>
      </c>
      <c r="D16" s="78">
        <f>IFERROR((s_DL/(k_decay*Rad_Spec!AN16*s_IRA_ow*(1/s_PEFm_ui)*s_SLF*s_ET_ow*s_EF_ow))*1,".")</f>
        <v>2.4056835753462967E-4</v>
      </c>
      <c r="E16" s="78">
        <f>IFERROR((s_DL/(k_decay*Rad_Spec!AN16*s_IRA_ow*(1/s_PEF)*s_SLF*s_ET_ow*s_EF_ow))*1,".")</f>
        <v>8.5686751895939592E-2</v>
      </c>
      <c r="F16" s="78">
        <f>IFERROR((s_DL/(k_decay*Rad_Spec!AY16*s_GSF_s*s_Fam*s_Foffset*acf!C16*s_ET_ow*(1/24)*s_EF_ow*(1/365)))*1,".")</f>
        <v>8870.2040033028225</v>
      </c>
      <c r="G16" s="78">
        <f t="shared" si="2"/>
        <v>3.5017346067980293E-2</v>
      </c>
      <c r="H16" s="78">
        <f t="shared" si="3"/>
        <v>2.3959501615705483E-4</v>
      </c>
      <c r="I16" s="86">
        <f>IFERROR((s_DL/(Rad_Spec!AV16*s_GSF_s*s_Fam*s_Foffset*Fsurf!C16*s_EF_ow*(1/365)*s_ET_ow*(1/24)))*1,".")</f>
        <v>7936.6522539187827</v>
      </c>
      <c r="J16" s="78">
        <f>IFERROR((s_DL/(Rad_Spec!AZ16*s_GSF_s*s_Fam*s_Foffset*Fsurf!C16*s_EF_ow*(1/365)*s_ET_ow*(1/24)))*1,".")</f>
        <v>12484.62152301831</v>
      </c>
      <c r="K16" s="78">
        <f>IFERROR((s_DL/(Rad_Spec!BA16*s_GSF_s*s_Fam*s_Foffset*Fsurf!C16*s_EF_ow*(1/365)*s_ET_ow*(1/24)))*1,".")</f>
        <v>8080.9550221718537</v>
      </c>
      <c r="L16" s="78">
        <f>IFERROR((s_DL/(Rad_Spec!BB16*s_GSF_s*s_Fam*s_Foffset*Fsurf!C16*s_EF_ow*(1/365)*s_ET_ow*(1/24)))*1,".")</f>
        <v>7936.6522539187827</v>
      </c>
      <c r="M16" s="78">
        <f>IFERROR((s_DL/(Rad_Spec!AY16*s_GSF_s*s_Fam*s_Foffset*Fsurf!C16*s_EF_ow*(1/365)*s_ET_ow*(1/24)))*1,".")</f>
        <v>6545.7287056796431</v>
      </c>
      <c r="N16" s="78">
        <f>IFERROR((s_DL/(Rad_Spec!AV16*s_GSF_s*s_Fam*s_Foffset*acf!D16*s_ET_ow*(1/24)*s_EF_ow*(1/365)))*1,".")</f>
        <v>10054.690168624964</v>
      </c>
      <c r="O16" s="78">
        <f>IFERROR((s_DL/(Rad_Spec!AZ16*s_GSF_s*s_Fam*s_Foffset*acf!E16*s_ET_ow*(1/24)*s_EF_ow*(1/365)))*1,".")</f>
        <v>15364.58518105686</v>
      </c>
      <c r="P16" s="78">
        <f>IFERROR((s_DL/(Rad_Spec!BA16*s_GSF_s*s_Fam*s_Foffset*acf!F16*s_ET_ow*(1/24)*s_EF_ow*(1/365)))*1,".")</f>
        <v>10206.274950850109</v>
      </c>
      <c r="Q16" s="78">
        <f>IFERROR((s_DL/(Rad_Spec!BB16*s_GSF_s*s_Fam*s_Foffset*acf!G16*s_ET_ow*(1/24)*s_EF_ow*(1/365)))*1,".")</f>
        <v>10075.813467298545</v>
      </c>
      <c r="R16" s="78">
        <f>IFERROR((s_DL/(Rad_Spec!AY16*s_GSF_s*s_Fam*s_Foffset*acf!C16*s_ET_ow*(1/24)*s_EF_ow*(1/365)))*1,".")</f>
        <v>7848.3287181098931</v>
      </c>
    </row>
    <row r="17" spans="1:18">
      <c r="A17" s="75" t="s">
        <v>24</v>
      </c>
      <c r="B17" s="85" t="s">
        <v>8</v>
      </c>
      <c r="C17" s="78">
        <f>IFERROR((s_DL/(k_decay*Rad_Spec!V17*s_IFD_ow*s_EF_ow))*1,".")</f>
        <v>296.5162068460055</v>
      </c>
      <c r="D17" s="78">
        <f>IFERROR((s_DL/(k_decay*Rad_Spec!AN17*s_IRA_ow*(1/s_PEFm_ui)*s_SLF*s_ET_ow*s_EF_ow))*1,".")</f>
        <v>0.11517855418358632</v>
      </c>
      <c r="E17" s="78">
        <f>IFERROR((s_DL/(k_decay*Rad_Spec!AN17*s_IRA_ow*(1/s_PEF)*s_SLF*s_ET_ow*s_EF_ow))*1,".")</f>
        <v>41.024830934555979</v>
      </c>
      <c r="F17" s="78">
        <f>IFERROR((s_DL/(k_decay*Rad_Spec!AY17*s_GSF_s*s_Fam*s_Foffset*acf!C17*s_ET_ow*(1/24)*s_EF_ow*(1/365)))*1,".")</f>
        <v>87.848031442784162</v>
      </c>
      <c r="G17" s="78">
        <f t="shared" si="2"/>
        <v>25.555008395602329</v>
      </c>
      <c r="H17" s="78">
        <f t="shared" si="3"/>
        <v>0.11498313451607874</v>
      </c>
      <c r="I17" s="86">
        <f>IFERROR((s_DL/(Rad_Spec!AV17*s_GSF_s*s_Fam*s_Foffset*Fsurf!C17*s_EF_ow*(1/365)*s_ET_ow*(1/24)))*1,".")</f>
        <v>15.256753871089472</v>
      </c>
      <c r="J17" s="78">
        <f>IFERROR((s_DL/(Rad_Spec!AZ17*s_GSF_s*s_Fam*s_Foffset*Fsurf!C17*s_EF_ow*(1/365)*s_ET_ow*(1/24)))*1,".")</f>
        <v>68.451969034954757</v>
      </c>
      <c r="K17" s="78">
        <f>IFERROR((s_DL/(Rad_Spec!BA17*s_GSF_s*s_Fam*s_Foffset*Fsurf!C17*s_EF_ow*(1/365)*s_ET_ow*(1/24)))*1,".")</f>
        <v>24.273747884735734</v>
      </c>
      <c r="L17" s="78">
        <f>IFERROR((s_DL/(Rad_Spec!BB17*s_GSF_s*s_Fam*s_Foffset*Fsurf!C17*s_EF_ow*(1/365)*s_ET_ow*(1/24)))*1,".")</f>
        <v>16.323998974949468</v>
      </c>
      <c r="M17" s="78">
        <f>IFERROR((s_DL/(Rad_Spec!AY17*s_GSF_s*s_Fam*s_Foffset*Fsurf!C17*s_EF_ow*(1/365)*s_ET_ow*(1/24)))*1,".")</f>
        <v>67.520133361475715</v>
      </c>
      <c r="N17" s="78">
        <f>IFERROR((s_DL/(Rad_Spec!AV17*s_GSF_s*s_Fam*s_Foffset*acf!D17*s_ET_ow*(1/24)*s_EF_ow*(1/365)))*1,".")</f>
        <v>17.132225015133756</v>
      </c>
      <c r="O17" s="78">
        <f>IFERROR((s_DL/(Rad_Spec!AZ17*s_GSF_s*s_Fam*s_Foffset*acf!E17*s_ET_ow*(1/24)*s_EF_ow*(1/365)))*1,".")</f>
        <v>76.765959444878689</v>
      </c>
      <c r="P17" s="78">
        <f>IFERROR((s_DL/(Rad_Spec!BA17*s_GSF_s*s_Fam*s_Foffset*acf!F17*s_ET_ow*(1/24)*s_EF_ow*(1/365)))*1,".")</f>
        <v>27.101741503844778</v>
      </c>
      <c r="Q17" s="78">
        <f>IFERROR((s_DL/(Rad_Spec!BB17*s_GSF_s*s_Fam*s_Foffset*acf!G17*s_ET_ow*(1/24)*s_EF_ow*(1/365)))*1,".")</f>
        <v>19.273149879807633</v>
      </c>
      <c r="R17" s="78">
        <f>IFERROR((s_DL/(Rad_Spec!AY17*s_GSF_s*s_Fam*s_Foffset*acf!C17*s_ET_ow*(1/24)*s_EF_ow*(1/365)))*1,".")</f>
        <v>77.727663055449838</v>
      </c>
    </row>
    <row r="18" spans="1:18">
      <c r="A18" s="75" t="s">
        <v>25</v>
      </c>
      <c r="B18" s="85" t="s">
        <v>8</v>
      </c>
      <c r="C18" s="78">
        <f>IFERROR((s_DL/(k_decay*Rad_Spec!V18*s_IFD_ow*s_EF_ow))*1,".")</f>
        <v>3.4062605579830388E-2</v>
      </c>
      <c r="D18" s="78">
        <f>IFERROR((s_DL/(k_decay*Rad_Spec!AN18*s_IRA_ow*(1/s_PEFm_ui)*s_SLF*s_ET_ow*s_EF_ow))*1,".")</f>
        <v>3.0996307605423443E-4</v>
      </c>
      <c r="E18" s="78">
        <f>IFERROR((s_DL/(k_decay*Rad_Spec!AN18*s_IRA_ow*(1/s_PEF)*s_SLF*s_ET_ow*s_EF_ow))*1,".")</f>
        <v>0.11040408417361448</v>
      </c>
      <c r="F18" s="78">
        <f>IFERROR((s_DL/(k_decay*Rad_Spec!AY18*s_GSF_s*s_Fam*s_Foffset*acf!C18*s_ET_ow*(1/24)*s_EF_ow*(1/365)))*1,".")</f>
        <v>2368705.6118447762</v>
      </c>
      <c r="G18" s="78">
        <f t="shared" si="2"/>
        <v>2.6031265329731719E-2</v>
      </c>
      <c r="H18" s="78">
        <f t="shared" si="3"/>
        <v>3.0716790788254443E-4</v>
      </c>
      <c r="I18" s="86">
        <f>IFERROR((s_DL/(Rad_Spec!AV18*s_GSF_s*s_Fam*s_Foffset*Fsurf!C18*s_EF_ow*(1/365)*s_ET_ow*(1/24)))*1,".")</f>
        <v>363079.1833163838</v>
      </c>
      <c r="J18" s="78">
        <f>IFERROR((s_DL/(Rad_Spec!AZ18*s_GSF_s*s_Fam*s_Foffset*Fsurf!C18*s_EF_ow*(1/365)*s_ET_ow*(1/24)))*1,".")</f>
        <v>1871158.9310844352</v>
      </c>
      <c r="K18" s="78">
        <f>IFERROR((s_DL/(Rad_Spec!BA18*s_GSF_s*s_Fam*s_Foffset*Fsurf!C18*s_EF_ow*(1/365)*s_ET_ow*(1/24)))*1,".")</f>
        <v>652678.05572349962</v>
      </c>
      <c r="L18" s="78">
        <f>IFERROR((s_DL/(Rad_Spec!BB18*s_GSF_s*s_Fam*s_Foffset*Fsurf!C18*s_EF_ow*(1/365)*s_ET_ow*(1/24)))*1,".")</f>
        <v>415340.58091495436</v>
      </c>
      <c r="M18" s="78">
        <f>IFERROR((s_DL/(Rad_Spec!AY18*s_GSF_s*s_Fam*s_Foffset*Fsurf!C18*s_EF_ow*(1/365)*s_ET_ow*(1/24)))*1,".")</f>
        <v>1900376.8554558514</v>
      </c>
      <c r="N18" s="78">
        <f>IFERROR((s_DL/(Rad_Spec!AV18*s_GSF_s*s_Fam*s_Foffset*acf!D18*s_ET_ow*(1/24)*s_EF_ow*(1/365)))*1,".")</f>
        <v>376994.08622898924</v>
      </c>
      <c r="O18" s="78">
        <f>IFERROR((s_DL/(Rad_Spec!AZ18*s_GSF_s*s_Fam*s_Foffset*acf!E18*s_ET_ow*(1/24)*s_EF_ow*(1/365)))*1,".")</f>
        <v>1942421.9924711187</v>
      </c>
      <c r="P18" s="78">
        <f>IFERROR((s_DL/(Rad_Spec!BA18*s_GSF_s*s_Fam*s_Foffset*acf!F18*s_ET_ow*(1/24)*s_EF_ow*(1/365)))*1,".")</f>
        <v>682057.76087972929</v>
      </c>
      <c r="Q18" s="78">
        <f>IFERROR((s_DL/(Rad_Spec!BB18*s_GSF_s*s_Fam*s_Foffset*acf!G18*s_ET_ow*(1/24)*s_EF_ow*(1/365)))*1,".")</f>
        <v>427359.39036101213</v>
      </c>
      <c r="R18" s="78">
        <f>IFERROR((s_DL/(Rad_Spec!AY18*s_GSF_s*s_Fam*s_Foffset*acf!C18*s_ET_ow*(1/24)*s_EF_ow*(1/365)))*1,".")</f>
        <v>2095823.3058977339</v>
      </c>
    </row>
    <row r="19" spans="1:18">
      <c r="A19" s="75" t="s">
        <v>26</v>
      </c>
      <c r="B19" s="76" t="s">
        <v>8</v>
      </c>
      <c r="C19" s="78" t="str">
        <f>IFERROR((s_DL/(k_decay*Rad_Spec!V19*s_IFD_ow*s_EF_ow))*1,".")</f>
        <v>.</v>
      </c>
      <c r="D19" s="78" t="str">
        <f>IFERROR((s_DL/(k_decay*Rad_Spec!AN19*s_IRA_ow*(1/s_PEFm_ui)*s_SLF*s_ET_ow*s_EF_ow))*1,".")</f>
        <v>.</v>
      </c>
      <c r="E19" s="78" t="str">
        <f>IFERROR((s_DL/(k_decay*Rad_Spec!AN19*s_IRA_ow*(1/s_PEF)*s_SLF*s_ET_ow*s_EF_ow))*1,".")</f>
        <v>.</v>
      </c>
      <c r="F19" s="78">
        <f>IFERROR((s_DL/(k_decay*Rad_Spec!AY19*s_GSF_s*s_Fam*s_Foffset*acf!C19*s_ET_ow*(1/24)*s_EF_ow*(1/365)))*1,".")</f>
        <v>612753.15739256318</v>
      </c>
      <c r="G19" s="78">
        <f t="shared" si="2"/>
        <v>612753.15739256318</v>
      </c>
      <c r="H19" s="78">
        <f t="shared" si="3"/>
        <v>612753.15739256318</v>
      </c>
      <c r="I19" s="86" t="str">
        <f>IFERROR((s_DL/(Rad_Spec!AV19*s_GSF_s*s_Fam*s_Foffset*Fsurf!C19*s_EF_ow*(1/365)*s_ET_ow*(1/24)))*1,".")</f>
        <v>.</v>
      </c>
      <c r="J19" s="78" t="str">
        <f>IFERROR((s_DL/(Rad_Spec!AZ19*s_GSF_s*s_Fam*s_Foffset*Fsurf!C19*s_EF_ow*(1/365)*s_ET_ow*(1/24)))*1,".")</f>
        <v>.</v>
      </c>
      <c r="K19" s="78" t="str">
        <f>IFERROR((s_DL/(Rad_Spec!BA19*s_GSF_s*s_Fam*s_Foffset*Fsurf!C19*s_EF_ow*(1/365)*s_ET_ow*(1/24)))*1,".")</f>
        <v>.</v>
      </c>
      <c r="L19" s="78" t="str">
        <f>IFERROR((s_DL/(Rad_Spec!BB19*s_GSF_s*s_Fam*s_Foffset*Fsurf!C19*s_EF_ow*(1/365)*s_ET_ow*(1/24)))*1,".")</f>
        <v>.</v>
      </c>
      <c r="M19" s="78" t="str">
        <f>IFERROR((s_DL/(Rad_Spec!AY19*s_GSF_s*s_Fam*s_Foffset*Fsurf!C19*s_EF_ow*(1/365)*s_ET_ow*(1/24)))*1,".")</f>
        <v>.</v>
      </c>
      <c r="N19" s="78">
        <f>IFERROR((s_DL/(Rad_Spec!AV19*s_GSF_s*s_Fam*s_Foffset*acf!D19*s_ET_ow*(1/24)*s_EF_ow*(1/365)))*1,".")</f>
        <v>98041.685569802896</v>
      </c>
      <c r="O19" s="78">
        <f>IFERROR((s_DL/(Rad_Spec!AZ19*s_GSF_s*s_Fam*s_Foffset*acf!E19*s_ET_ow*(1/24)*s_EF_ow*(1/365)))*1,".")</f>
        <v>504413.0605518489</v>
      </c>
      <c r="P19" s="78">
        <f>IFERROR((s_DL/(Rad_Spec!BA19*s_GSF_s*s_Fam*s_Foffset*acf!F19*s_ET_ow*(1/24)*s_EF_ow*(1/365)))*1,".")</f>
        <v>176709.37843074475</v>
      </c>
      <c r="Q19" s="78">
        <f>IFERROR((s_DL/(Rad_Spec!BB19*s_GSF_s*s_Fam*s_Foffset*acf!G19*s_ET_ow*(1/24)*s_EF_ow*(1/365)))*1,".")</f>
        <v>110138.02108398404</v>
      </c>
      <c r="R19" s="78">
        <f>IFERROR((s_DL/(Rad_Spec!AY19*s_GSF_s*s_Fam*s_Foffset*acf!C19*s_ET_ow*(1/24)*s_EF_ow*(1/365)))*1,".")</f>
        <v>542162.07434303674</v>
      </c>
    </row>
    <row r="20" spans="1:18">
      <c r="A20" s="75" t="s">
        <v>27</v>
      </c>
      <c r="B20" s="85" t="s">
        <v>8</v>
      </c>
      <c r="C20" s="78" t="str">
        <f>IFERROR((s_DL/(k_decay*Rad_Spec!V20*s_IFD_ow*s_EF_ow))*1,".")</f>
        <v>.</v>
      </c>
      <c r="D20" s="78" t="str">
        <f>IFERROR((s_DL/(k_decay*Rad_Spec!AN20*s_IRA_ow*(1/s_PEFm_ui)*s_SLF*s_ET_ow*s_EF_ow))*1,".")</f>
        <v>.</v>
      </c>
      <c r="E20" s="78" t="str">
        <f>IFERROR((s_DL/(k_decay*Rad_Spec!AN20*s_IRA_ow*(1/s_PEF)*s_SLF*s_ET_ow*s_EF_ow))*1,".")</f>
        <v>.</v>
      </c>
      <c r="F20" s="78">
        <f>IFERROR((s_DL/(k_decay*Rad_Spec!AY20*s_GSF_s*s_Fam*s_Foffset*acf!C20*s_ET_ow*(1/24)*s_EF_ow*(1/365)))*1,".")</f>
        <v>278180.71411047189</v>
      </c>
      <c r="G20" s="78">
        <f t="shared" si="2"/>
        <v>278180.71411047189</v>
      </c>
      <c r="H20" s="78">
        <f t="shared" si="3"/>
        <v>278180.71411047189</v>
      </c>
      <c r="I20" s="86">
        <f>IFERROR((s_DL/(Rad_Spec!AV20*s_GSF_s*s_Fam*s_Foffset*Fsurf!C20*s_EF_ow*(1/365)*s_ET_ow*(1/24)))*1,".")</f>
        <v>42665.335938345488</v>
      </c>
      <c r="J20" s="78">
        <f>IFERROR((s_DL/(Rad_Spec!AZ20*s_GSF_s*s_Fam*s_Foffset*Fsurf!C20*s_EF_ow*(1/365)*s_ET_ow*(1/24)))*1,".")</f>
        <v>219299.82672309587</v>
      </c>
      <c r="K20" s="78">
        <f>IFERROR((s_DL/(Rad_Spec!BA20*s_GSF_s*s_Fam*s_Foffset*Fsurf!C20*s_EF_ow*(1/365)*s_ET_ow*(1/24)))*1,".")</f>
        <v>76678.261091991561</v>
      </c>
      <c r="L20" s="78">
        <f>IFERROR((s_DL/(Rad_Spec!BB20*s_GSF_s*s_Fam*s_Foffset*Fsurf!C20*s_EF_ow*(1/365)*s_ET_ow*(1/24)))*1,".")</f>
        <v>48517.660779445978</v>
      </c>
      <c r="M20" s="78">
        <f>IFERROR((s_DL/(Rad_Spec!AY20*s_GSF_s*s_Fam*s_Foffset*Fsurf!C20*s_EF_ow*(1/365)*s_ET_ow*(1/24)))*1,".")</f>
        <v>222636.27201147337</v>
      </c>
      <c r="N20" s="78">
        <f>IFERROR((s_DL/(Rad_Spec!AV20*s_GSF_s*s_Fam*s_Foffset*acf!D20*s_ET_ow*(1/24)*s_EF_ow*(1/365)))*1,".")</f>
        <v>44449.265564762027</v>
      </c>
      <c r="O20" s="78">
        <f>IFERROR((s_DL/(Rad_Spec!AZ20*s_GSF_s*s_Fam*s_Foffset*acf!E20*s_ET_ow*(1/24)*s_EF_ow*(1/365)))*1,".")</f>
        <v>227652.85892902632</v>
      </c>
      <c r="P20" s="78">
        <f>IFERROR((s_DL/(Rad_Spec!BA20*s_GSF_s*s_Fam*s_Foffset*acf!F20*s_ET_ow*(1/24)*s_EF_ow*(1/365)))*1,".")</f>
        <v>80059.688144323009</v>
      </c>
      <c r="Q20" s="78">
        <f>IFERROR((s_DL/(Rad_Spec!BB20*s_GSF_s*s_Fam*s_Foffset*acf!G20*s_ET_ow*(1/24)*s_EF_ow*(1/365)))*1,".")</f>
        <v>49933.234882187491</v>
      </c>
      <c r="R20" s="78">
        <f>IFERROR((s_DL/(Rad_Spec!AY20*s_GSF_s*s_Fam*s_Foffset*acf!C20*s_ET_ow*(1/24)*s_EF_ow*(1/365)))*1,".")</f>
        <v>246133.42450349516</v>
      </c>
    </row>
    <row r="21" spans="1:18">
      <c r="A21" s="75" t="s">
        <v>28</v>
      </c>
      <c r="B21" s="85" t="s">
        <v>8</v>
      </c>
      <c r="C21" s="78" t="str">
        <f>IFERROR((s_DL/(k_decay*Rad_Spec!V21*s_IFD_ow*s_EF_ow))*1,".")</f>
        <v>.</v>
      </c>
      <c r="D21" s="78">
        <f>IFERROR((s_DL/(k_decay*Rad_Spec!AN21*s_IRA_ow*(1/s_PEFm_ui)*s_SLF*s_ET_ow*s_EF_ow))*1,".")</f>
        <v>0.70437278542718162</v>
      </c>
      <c r="E21" s="78">
        <f>IFERROR((s_DL/(k_decay*Rad_Spec!AN21*s_IRA_ow*(1/s_PEF)*s_SLF*s_ET_ow*s_EF_ow))*1,".")</f>
        <v>250.88676135830821</v>
      </c>
      <c r="F21" s="78">
        <f>IFERROR((s_DL/(k_decay*Rad_Spec!AY21*s_GSF_s*s_Fam*s_Foffset*acf!C21*s_ET_ow*(1/24)*s_EF_ow*(1/365)))*1,".")</f>
        <v>3216097357.9226594</v>
      </c>
      <c r="G21" s="78">
        <f t="shared" si="2"/>
        <v>250.88674178671099</v>
      </c>
      <c r="H21" s="78">
        <f t="shared" si="3"/>
        <v>0.70437278527291358</v>
      </c>
      <c r="I21" s="86">
        <f>IFERROR((s_DL/(Rad_Spec!AV21*s_GSF_s*s_Fam*s_Foffset*Fsurf!C21*s_EF_ow*(1/365)*s_ET_ow*(1/24)))*1,".")</f>
        <v>2224210438.4036183</v>
      </c>
      <c r="J21" s="78">
        <f>IFERROR((s_DL/(Rad_Spec!AZ21*s_GSF_s*s_Fam*s_Foffset*Fsurf!C21*s_EF_ow*(1/365)*s_ET_ow*(1/24)))*1,".")</f>
        <v>4736034295.5663252</v>
      </c>
      <c r="K21" s="78">
        <f>IFERROR((s_DL/(Rad_Spec!BA21*s_GSF_s*s_Fam*s_Foffset*Fsurf!C21*s_EF_ow*(1/365)*s_ET_ow*(1/24)))*1,".")</f>
        <v>2531704969.058496</v>
      </c>
      <c r="L21" s="78">
        <f>IFERROR((s_DL/(Rad_Spec!BB21*s_GSF_s*s_Fam*s_Foffset*Fsurf!C21*s_EF_ow*(1/365)*s_ET_ow*(1/24)))*1,".")</f>
        <v>2224210438.4036183</v>
      </c>
      <c r="M21" s="78">
        <f>IFERROR((s_DL/(Rad_Spec!AY21*s_GSF_s*s_Fam*s_Foffset*Fsurf!C21*s_EF_ow*(1/365)*s_ET_ow*(1/24)))*1,".")</f>
        <v>2640240805.8752761</v>
      </c>
      <c r="N21" s="78">
        <f>IFERROR((s_DL/(Rad_Spec!AV21*s_GSF_s*s_Fam*s_Foffset*acf!D21*s_ET_ow*(1/24)*s_EF_ow*(1/365)))*1,".")</f>
        <v>2397204583.6127877</v>
      </c>
      <c r="O21" s="78">
        <f>IFERROR((s_DL/(Rad_Spec!AZ21*s_GSF_s*s_Fam*s_Foffset*acf!E21*s_ET_ow*(1/24)*s_EF_ow*(1/365)))*1,".")</f>
        <v>5104392518.5548162</v>
      </c>
      <c r="P21" s="78">
        <f>IFERROR((s_DL/(Rad_Spec!BA21*s_GSF_s*s_Fam*s_Foffset*acf!F21*s_ET_ow*(1/24)*s_EF_ow*(1/365)))*1,".")</f>
        <v>2728615355.5408235</v>
      </c>
      <c r="Q21" s="78">
        <f>IFERROR((s_DL/(Rad_Spec!BB21*s_GSF_s*s_Fam*s_Foffset*acf!G21*s_ET_ow*(1/24)*s_EF_ow*(1/365)))*1,".")</f>
        <v>2397204583.6127877</v>
      </c>
      <c r="R21" s="78">
        <f>IFERROR((s_DL/(Rad_Spec!AY21*s_GSF_s*s_Fam*s_Foffset*acf!C21*s_ET_ow*(1/24)*s_EF_ow*(1/365)))*1,".")</f>
        <v>2845592868.5544639</v>
      </c>
    </row>
    <row r="22" spans="1:18">
      <c r="A22" s="75" t="s">
        <v>29</v>
      </c>
      <c r="B22" s="76" t="s">
        <v>8</v>
      </c>
      <c r="C22" s="78">
        <f>IFERROR((s_DL/(k_decay*Rad_Spec!V22*s_IFD_ow*s_EF_ow))*1,".")</f>
        <v>0.41381277863046956</v>
      </c>
      <c r="D22" s="78">
        <f>IFERROR((s_DL/(k_decay*Rad_Spec!AN22*s_IRA_ow*(1/s_PEFm_ui)*s_SLF*s_ET_ow*s_EF_ow))*1,".")</f>
        <v>1.7248837050342657E-4</v>
      </c>
      <c r="E22" s="78">
        <f>IFERROR((s_DL/(k_decay*Rad_Spec!AN22*s_IRA_ow*(1/s_PEF)*s_SLF*s_ET_ow*s_EF_ow))*1,".")</f>
        <v>6.1437706769621382E-2</v>
      </c>
      <c r="F22" s="78">
        <f>IFERROR((s_DL/(k_decay*Rad_Spec!AY22*s_GSF_s*s_Fam*s_Foffset*acf!C22*s_ET_ow*(1/24)*s_EF_ow*(1/365)))*1,".")</f>
        <v>1772.0305239530294</v>
      </c>
      <c r="G22" s="78">
        <f t="shared" si="2"/>
        <v>5.3493771064380795E-2</v>
      </c>
      <c r="H22" s="78">
        <f t="shared" si="3"/>
        <v>1.7241648586086562E-4</v>
      </c>
      <c r="I22" s="86">
        <f>IFERROR((s_DL/(Rad_Spec!AV22*s_GSF_s*s_Fam*s_Foffset*Fsurf!C22*s_EF_ow*(1/365)*s_ET_ow*(1/24)))*1,".")</f>
        <v>1909.7227290835633</v>
      </c>
      <c r="J22" s="78">
        <f>IFERROR((s_DL/(Rad_Spec!AZ22*s_GSF_s*s_Fam*s_Foffset*Fsurf!C22*s_EF_ow*(1/365)*s_ET_ow*(1/24)))*1,".")</f>
        <v>2632.7680398059524</v>
      </c>
      <c r="K22" s="78">
        <f>IFERROR((s_DL/(Rad_Spec!BA22*s_GSF_s*s_Fam*s_Foffset*Fsurf!C22*s_EF_ow*(1/365)*s_ET_ow*(1/24)))*1,".")</f>
        <v>1917.7636668902308</v>
      </c>
      <c r="L22" s="78">
        <f>IFERROR((s_DL/(Rad_Spec!BB22*s_GSF_s*s_Fam*s_Foffset*Fsurf!C22*s_EF_ow*(1/365)*s_ET_ow*(1/24)))*1,".")</f>
        <v>1909.7227290835633</v>
      </c>
      <c r="M22" s="78">
        <f>IFERROR((s_DL/(Rad_Spec!AY22*s_GSF_s*s_Fam*s_Foffset*Fsurf!C22*s_EF_ow*(1/365)*s_ET_ow*(1/24)))*1,".")</f>
        <v>1323.300180131971</v>
      </c>
      <c r="N22" s="78">
        <f>IFERROR((s_DL/(Rad_Spec!AV22*s_GSF_s*s_Fam*s_Foffset*acf!D22*s_ET_ow*(1/24)*s_EF_ow*(1/365)))*1,".")</f>
        <v>2573.1357635835925</v>
      </c>
      <c r="O22" s="78">
        <f>IFERROR((s_DL/(Rad_Spec!AZ22*s_GSF_s*s_Fam*s_Foffset*acf!E22*s_ET_ow*(1/24)*s_EF_ow*(1/365)))*1,".")</f>
        <v>3115.0792675493531</v>
      </c>
      <c r="P22" s="78">
        <f>IFERROR((s_DL/(Rad_Spec!BA22*s_GSF_s*s_Fam*s_Foffset*acf!F22*s_ET_ow*(1/24)*s_EF_ow*(1/365)))*1,".")</f>
        <v>2349.6223341418322</v>
      </c>
      <c r="Q22" s="78">
        <f>IFERROR((s_DL/(Rad_Spec!BB22*s_GSF_s*s_Fam*s_Foffset*acf!G22*s_ET_ow*(1/24)*s_EF_ow*(1/365)))*1,".")</f>
        <v>2333.2932625107678</v>
      </c>
      <c r="R22" s="78">
        <f>IFERROR((s_DL/(Rad_Spec!AY22*s_GSF_s*s_Fam*s_Foffset*acf!C22*s_ET_ow*(1/24)*s_EF_ow*(1/365)))*1,".")</f>
        <v>1567.8870570879126</v>
      </c>
    </row>
    <row r="23" spans="1:18">
      <c r="A23" s="82" t="s">
        <v>30</v>
      </c>
      <c r="B23" s="85" t="s">
        <v>10</v>
      </c>
      <c r="C23" s="78">
        <f>IFERROR((s_DL/(k_decay*Rad_Spec!V23*s_IFD_ow*s_EF_ow))*1,".")</f>
        <v>0.14719911696998131</v>
      </c>
      <c r="D23" s="78">
        <f>IFERROR((s_DL/(k_decay*Rad_Spec!AN23*s_IRA_ow*(1/s_PEFm_ui)*s_SLF*s_ET_ow*s_EF_ow))*1,".")</f>
        <v>1.4083759183823469E-4</v>
      </c>
      <c r="E23" s="78">
        <f>IFERROR((s_DL/(k_decay*Rad_Spec!AN23*s_IRA_ow*(1/s_PEF)*s_SLF*s_ET_ow*s_EF_ow))*1,".")</f>
        <v>5.0164185818690858E-2</v>
      </c>
      <c r="F23" s="78">
        <f>IFERROR((s_DL/(k_decay*Rad_Spec!AY23*s_GSF_s*s_Fam*s_Foffset*acf!C23*s_ET_ow*(1/24)*s_EF_ow*(1/365)))*1,".")</f>
        <v>3105.2933525311764</v>
      </c>
      <c r="G23" s="78">
        <f t="shared" si="2"/>
        <v>3.741341366796902E-2</v>
      </c>
      <c r="H23" s="78">
        <f t="shared" si="3"/>
        <v>1.4070296327344911E-4</v>
      </c>
      <c r="I23" s="86">
        <f>IFERROR((s_DL/(Rad_Spec!AV23*s_GSF_s*s_Fam*s_Foffset*Fsurf!C23*s_EF_ow*(1/365)*s_ET_ow*(1/24)))*1,".")</f>
        <v>577.82442823217434</v>
      </c>
      <c r="J23" s="78">
        <f>IFERROR((s_DL/(Rad_Spec!AZ23*s_GSF_s*s_Fam*s_Foffset*Fsurf!C23*s_EF_ow*(1/365)*s_ET_ow*(1/24)))*1,".")</f>
        <v>2316.7488867799452</v>
      </c>
      <c r="K23" s="78">
        <f>IFERROR((s_DL/(Rad_Spec!BA23*s_GSF_s*s_Fam*s_Foffset*Fsurf!C23*s_EF_ow*(1/365)*s_ET_ow*(1/24)))*1,".")</f>
        <v>839.57395555102266</v>
      </c>
      <c r="L23" s="78">
        <f>IFERROR((s_DL/(Rad_Spec!BB23*s_GSF_s*s_Fam*s_Foffset*Fsurf!C23*s_EF_ow*(1/365)*s_ET_ow*(1/24)))*1,".")</f>
        <v>591.74790843054029</v>
      </c>
      <c r="M23" s="78">
        <f>IFERROR((s_DL/(Rad_Spec!AY23*s_GSF_s*s_Fam*s_Foffset*Fsurf!C23*s_EF_ow*(1/365)*s_ET_ow*(1/24)))*1,".")</f>
        <v>2349.7990173981711</v>
      </c>
      <c r="N23" s="78">
        <f>IFERROR((s_DL/(Rad_Spec!AV23*s_GSF_s*s_Fam*s_Foffset*acf!D23*s_ET_ow*(1/24)*s_EF_ow*(1/365)))*1,".")</f>
        <v>757.81576485809876</v>
      </c>
      <c r="O23" s="78">
        <f>IFERROR((s_DL/(Rad_Spec!AZ23*s_GSF_s*s_Fam*s_Foffset*acf!E23*s_ET_ow*(1/24)*s_EF_ow*(1/365)))*1,".")</f>
        <v>2851.7181598944949</v>
      </c>
      <c r="P23" s="78">
        <f>IFERROR((s_DL/(Rad_Spec!BA23*s_GSF_s*s_Fam*s_Foffset*acf!F23*s_ET_ow*(1/24)*s_EF_ow*(1/365)))*1,".")</f>
        <v>1020.5634872011115</v>
      </c>
      <c r="Q23" s="78">
        <f>IFERROR((s_DL/(Rad_Spec!BB23*s_GSF_s*s_Fam*s_Foffset*acf!G23*s_ET_ow*(1/24)*s_EF_ow*(1/365)))*1,".")</f>
        <v>726.71195062258244</v>
      </c>
      <c r="R23" s="78">
        <f>IFERROR((s_DL/(Rad_Spec!AY23*s_GSF_s*s_Fam*s_Foffset*acf!C23*s_ET_ow*(1/24)*s_EF_ow*(1/365)))*1,".")</f>
        <v>2747.5538316538718</v>
      </c>
    </row>
    <row r="24" spans="1:18">
      <c r="A24" s="75" t="s">
        <v>31</v>
      </c>
      <c r="B24" s="85" t="s">
        <v>8</v>
      </c>
      <c r="C24" s="78" t="str">
        <f>IFERROR((s_DL/(k_decay*Rad_Spec!V24*s_IFD_ow*s_EF_ow))*1,".")</f>
        <v>.</v>
      </c>
      <c r="D24" s="78" t="str">
        <f>IFERROR((s_DL/(k_decay*Rad_Spec!AN24*s_IRA_ow*(1/s_PEFm_ui)*s_SLF*s_ET_ow*s_EF_ow))*1,".")</f>
        <v>.</v>
      </c>
      <c r="E24" s="78" t="str">
        <f>IFERROR((s_DL/(k_decay*Rad_Spec!AN24*s_IRA_ow*(1/s_PEF)*s_SLF*s_ET_ow*s_EF_ow))*1,".")</f>
        <v>.</v>
      </c>
      <c r="F24" s="78">
        <f>IFERROR((s_DL/(k_decay*Rad_Spec!AY24*s_GSF_s*s_Fam*s_Foffset*acf!C24*s_ET_ow*(1/24)*s_EF_ow*(1/365)))*1,".")</f>
        <v>30004.322657580935</v>
      </c>
      <c r="G24" s="78">
        <f t="shared" si="2"/>
        <v>30004.322657580939</v>
      </c>
      <c r="H24" s="78">
        <f t="shared" si="3"/>
        <v>30004.322657580939</v>
      </c>
      <c r="I24" s="86">
        <f>IFERROR((s_DL/(Rad_Spec!AV24*s_GSF_s*s_Fam*s_Foffset*Fsurf!C24*s_EF_ow*(1/365)*s_ET_ow*(1/24)))*1,".")</f>
        <v>4726.5408878108565</v>
      </c>
      <c r="J24" s="78">
        <f>IFERROR((s_DL/(Rad_Spec!AZ24*s_GSF_s*s_Fam*s_Foffset*Fsurf!C24*s_EF_ow*(1/365)*s_ET_ow*(1/24)))*1,".")</f>
        <v>23478.242318537596</v>
      </c>
      <c r="K24" s="78">
        <f>IFERROR((s_DL/(Rad_Spec!BA24*s_GSF_s*s_Fam*s_Foffset*Fsurf!C24*s_EF_ow*(1/365)*s_ET_ow*(1/24)))*1,".")</f>
        <v>8226.3459726784386</v>
      </c>
      <c r="L24" s="78">
        <f>IFERROR((s_DL/(Rad_Spec!BB24*s_GSF_s*s_Fam*s_Foffset*Fsurf!C24*s_EF_ow*(1/365)*s_ET_ow*(1/24)))*1,".")</f>
        <v>5282.6045216709572</v>
      </c>
      <c r="M24" s="78">
        <f>IFERROR((s_DL/(Rad_Spec!AY24*s_GSF_s*s_Fam*s_Foffset*Fsurf!C24*s_EF_ow*(1/365)*s_ET_ow*(1/24)))*1,".")</f>
        <v>23784.940028571844</v>
      </c>
      <c r="N24" s="78">
        <f>IFERROR((s_DL/(Rad_Spec!AV24*s_GSF_s*s_Fam*s_Foffset*acf!D24*s_ET_ow*(1/24)*s_EF_ow*(1/365)))*1,".")</f>
        <v>5117.7018954742744</v>
      </c>
      <c r="O24" s="78">
        <f>IFERROR((s_DL/(Rad_Spec!AZ24*s_GSF_s*s_Fam*s_Foffset*acf!E24*s_ET_ow*(1/24)*s_EF_ow*(1/365)))*1,".")</f>
        <v>24863.874159443145</v>
      </c>
      <c r="P24" s="78">
        <f>IFERROR((s_DL/(Rad_Spec!BA24*s_GSF_s*s_Fam*s_Foffset*acf!F24*s_ET_ow*(1/24)*s_EF_ow*(1/365)))*1,".")</f>
        <v>8851.6206391472115</v>
      </c>
      <c r="Q24" s="78">
        <f>IFERROR((s_DL/(Rad_Spec!BB24*s_GSF_s*s_Fam*s_Foffset*acf!G24*s_ET_ow*(1/24)*s_EF_ow*(1/365)))*1,".")</f>
        <v>5470.6763056885629</v>
      </c>
      <c r="R24" s="78">
        <f>IFERROR((s_DL/(Rad_Spec!AY24*s_GSF_s*s_Fam*s_Foffset*acf!C24*s_ET_ow*(1/24)*s_EF_ow*(1/365)))*1,".")</f>
        <v>26547.730705319227</v>
      </c>
    </row>
    <row r="25" spans="1:18">
      <c r="A25" s="82" t="s">
        <v>32</v>
      </c>
      <c r="B25" s="85" t="s">
        <v>10</v>
      </c>
      <c r="C25" s="78" t="str">
        <f>IFERROR((s_DL/(k_decay*Rad_Spec!V25*s_IFD_ow*s_EF_ow))*1,".")</f>
        <v>.</v>
      </c>
      <c r="D25" s="78">
        <f>IFERROR((s_DL/(k_decay*Rad_Spec!AN25*s_IRA_ow*(1/s_PEFm_ui)*s_SLF*s_ET_ow*s_EF_ow))*1,".")</f>
        <v>0.81943826335192727</v>
      </c>
      <c r="E25" s="78">
        <f>IFERROR((s_DL/(k_decay*Rad_Spec!AN25*s_IRA_ow*(1/s_PEF)*s_SLF*s_ET_ow*s_EF_ow))*1,".")</f>
        <v>291.87131626722265</v>
      </c>
      <c r="F25" s="78">
        <f>IFERROR((s_DL/(k_decay*Rad_Spec!AY25*s_GSF_s*s_Fam*s_Foffset*acf!C25*s_ET_ow*(1/24)*s_EF_ow*(1/365)))*1,".")</f>
        <v>58712.784869654701</v>
      </c>
      <c r="G25" s="78">
        <f t="shared" si="2"/>
        <v>290.42755113466882</v>
      </c>
      <c r="H25" s="78">
        <f t="shared" si="3"/>
        <v>0.81942682683605739</v>
      </c>
      <c r="I25" s="86">
        <f>IFERROR((s_DL/(Rad_Spec!AV25*s_GSF_s*s_Fam*s_Foffset*Fsurf!C25*s_EF_ow*(1/365)*s_ET_ow*(1/24)))*1,".")</f>
        <v>9358.4563324222981</v>
      </c>
      <c r="J25" s="78">
        <f>IFERROR((s_DL/(Rad_Spec!AZ25*s_GSF_s*s_Fam*s_Foffset*Fsurf!C25*s_EF_ow*(1/365)*s_ET_ow*(1/24)))*1,".")</f>
        <v>45206.102622717888</v>
      </c>
      <c r="K25" s="78">
        <f>IFERROR((s_DL/(Rad_Spec!BA25*s_GSF_s*s_Fam*s_Foffset*Fsurf!C25*s_EF_ow*(1/365)*s_ET_ow*(1/24)))*1,".")</f>
        <v>15852.362881071944</v>
      </c>
      <c r="L25" s="78">
        <f>IFERROR((s_DL/(Rad_Spec!BB25*s_GSF_s*s_Fam*s_Foffset*Fsurf!C25*s_EF_ow*(1/365)*s_ET_ow*(1/24)))*1,".")</f>
        <v>10258.307902847517</v>
      </c>
      <c r="M25" s="78">
        <f>IFERROR((s_DL/(Rad_Spec!AY25*s_GSF_s*s_Fam*s_Foffset*Fsurf!C25*s_EF_ow*(1/365)*s_ET_ow*(1/24)))*1,".")</f>
        <v>45827.745267575294</v>
      </c>
      <c r="N25" s="78">
        <f>IFERROR((s_DL/(Rad_Spec!AV25*s_GSF_s*s_Fam*s_Foffset*acf!D25*s_ET_ow*(1/24)*s_EF_ow*(1/365)))*1,".")</f>
        <v>9912.2965433242061</v>
      </c>
      <c r="O25" s="78">
        <f>IFERROR((s_DL/(Rad_Spec!AZ25*s_GSF_s*s_Fam*s_Foffset*acf!E25*s_ET_ow*(1/24)*s_EF_ow*(1/365)))*1,".")</f>
        <v>48069.564431558902</v>
      </c>
      <c r="P25" s="78">
        <f>IFERROR((s_DL/(Rad_Spec!BA25*s_GSF_s*s_Fam*s_Foffset*acf!F25*s_ET_ow*(1/24)*s_EF_ow*(1/365)))*1,".")</f>
        <v>16993.109600980093</v>
      </c>
      <c r="Q25" s="78">
        <f>IFERROR((s_DL/(Rad_Spec!BB25*s_GSF_s*s_Fam*s_Foffset*acf!G25*s_ET_ow*(1/24)*s_EF_ow*(1/365)))*1,".")</f>
        <v>11141.469303221897</v>
      </c>
      <c r="R25" s="78">
        <f>IFERROR((s_DL/(Rad_Spec!AY25*s_GSF_s*s_Fam*s_Foffset*acf!C25*s_ET_ow*(1/24)*s_EF_ow*(1/365)))*1,".")</f>
        <v>51948.88814745874</v>
      </c>
    </row>
    <row r="26" spans="1:18">
      <c r="A26" s="75" t="s">
        <v>33</v>
      </c>
      <c r="B26" s="76" t="s">
        <v>8</v>
      </c>
      <c r="C26" s="78">
        <f>IFERROR((s_DL/(k_decay*Rad_Spec!V26*s_IFD_ow*s_EF_ow))*1,".")</f>
        <v>8.2596698900991528E-2</v>
      </c>
      <c r="D26" s="78">
        <f>IFERROR((s_DL/(k_decay*Rad_Spec!AN26*s_IRA_ow*(1/s_PEFm_ui)*s_SLF*s_ET_ow*s_EF_ow))*1,".")</f>
        <v>1.9213605244156517E-5</v>
      </c>
      <c r="E26" s="78">
        <f>IFERROR((s_DL/(k_decay*Rad_Spec!AN26*s_IRA_ow*(1/s_PEF)*s_SLF*s_ET_ow*s_EF_ow))*1,".")</f>
        <v>6.8435909130134531E-3</v>
      </c>
      <c r="F26" s="78">
        <f>IFERROR((s_DL/(k_decay*Rad_Spec!AY26*s_GSF_s*s_Fam*s_Foffset*acf!C26*s_ET_ow*(1/24)*s_EF_ow*(1/365)))*1,".")</f>
        <v>254.63361649859843</v>
      </c>
      <c r="G26" s="78">
        <f t="shared" si="2"/>
        <v>6.3197915614093807E-3</v>
      </c>
      <c r="H26" s="78">
        <f t="shared" si="3"/>
        <v>1.9209135374679465E-5</v>
      </c>
      <c r="I26" s="86">
        <f>IFERROR((s_DL/(Rad_Spec!AV26*s_GSF_s*s_Fam*s_Foffset*Fsurf!C26*s_EF_ow*(1/365)*s_ET_ow*(1/24)))*1,".")</f>
        <v>59.151801413822049</v>
      </c>
      <c r="J26" s="78">
        <f>IFERROR((s_DL/(Rad_Spec!AZ26*s_GSF_s*s_Fam*s_Foffset*Fsurf!C26*s_EF_ow*(1/365)*s_ET_ow*(1/24)))*1,".")</f>
        <v>198.46138164986044</v>
      </c>
      <c r="K26" s="78">
        <f>IFERROR((s_DL/(Rad_Spec!BA26*s_GSF_s*s_Fam*s_Foffset*Fsurf!C26*s_EF_ow*(1/365)*s_ET_ow*(1/24)))*1,".")</f>
        <v>77.857926647252953</v>
      </c>
      <c r="L26" s="78">
        <f>IFERROR((s_DL/(Rad_Spec!BB26*s_GSF_s*s_Fam*s_Foffset*Fsurf!C26*s_EF_ow*(1/365)*s_ET_ow*(1/24)))*1,".")</f>
        <v>59.930114590319711</v>
      </c>
      <c r="M26" s="78">
        <f>IFERROR((s_DL/(Rad_Spec!AY26*s_GSF_s*s_Fam*s_Foffset*Fsurf!C26*s_EF_ow*(1/365)*s_ET_ow*(1/24)))*1,".")</f>
        <v>187.82325137357012</v>
      </c>
      <c r="N26" s="78">
        <f>IFERROR((s_DL/(Rad_Spec!AV26*s_GSF_s*s_Fam*s_Foffset*acf!D26*s_ET_ow*(1/24)*s_EF_ow*(1/365)))*1,".")</f>
        <v>72.738608044690736</v>
      </c>
      <c r="O26" s="78">
        <f>IFERROR((s_DL/(Rad_Spec!AZ26*s_GSF_s*s_Fam*s_Foffset*acf!E26*s_ET_ow*(1/24)*s_EF_ow*(1/365)))*1,".")</f>
        <v>252.48912088735651</v>
      </c>
      <c r="P26" s="78">
        <f>IFERROR((s_DL/(Rad_Spec!BA26*s_GSF_s*s_Fam*s_Foffset*acf!F26*s_ET_ow*(1/24)*s_EF_ow*(1/365)))*1,".")</f>
        <v>100.02096404665996</v>
      </c>
      <c r="Q26" s="78">
        <f>IFERROR((s_DL/(Rad_Spec!BB26*s_GSF_s*s_Fam*s_Foffset*acf!G26*s_ET_ow*(1/24)*s_EF_ow*(1/365)))*1,".")</f>
        <v>76.253579551857968</v>
      </c>
      <c r="R26" s="78">
        <f>IFERROR((s_DL/(Rad_Spec!AY26*s_GSF_s*s_Fam*s_Foffset*acf!C26*s_ET_ow*(1/24)*s_EF_ow*(1/365)))*1,".")</f>
        <v>225.29902629274466</v>
      </c>
    </row>
    <row r="27" spans="1:18">
      <c r="A27" s="75" t="s">
        <v>34</v>
      </c>
      <c r="B27" s="85" t="s">
        <v>8</v>
      </c>
      <c r="C27" s="78" t="str">
        <f>IFERROR((s_DL/(k_decay*Rad_Spec!V27*s_IFD_ow*s_EF_ow))*1,".")</f>
        <v>.</v>
      </c>
      <c r="D27" s="78" t="str">
        <f>IFERROR((s_DL/(k_decay*Rad_Spec!AN27*s_IRA_ow*(1/s_PEFm_ui)*s_SLF*s_ET_ow*s_EF_ow))*1,".")</f>
        <v>.</v>
      </c>
      <c r="E27" s="78" t="str">
        <f>IFERROR((s_DL/(k_decay*Rad_Spec!AN27*s_IRA_ow*(1/s_PEF)*s_SLF*s_ET_ow*s_EF_ow))*1,".")</f>
        <v>.</v>
      </c>
      <c r="F27" s="78">
        <f>IFERROR((s_DL/(k_decay*Rad_Spec!AY27*s_GSF_s*s_Fam*s_Foffset*acf!C27*s_ET_ow*(1/24)*s_EF_ow*(1/365)))*1,".")</f>
        <v>333.87019743955045</v>
      </c>
      <c r="G27" s="78">
        <f t="shared" si="2"/>
        <v>333.87019743955045</v>
      </c>
      <c r="H27" s="78">
        <f t="shared" si="3"/>
        <v>333.87019743955045</v>
      </c>
      <c r="I27" s="86">
        <f>IFERROR((s_DL/(Rad_Spec!AV27*s_GSF_s*s_Fam*s_Foffset*Fsurf!C27*s_EF_ow*(1/365)*s_ET_ow*(1/24)))*1,".")</f>
        <v>1432.1534736657281</v>
      </c>
      <c r="J27" s="78">
        <f>IFERROR((s_DL/(Rad_Spec!AZ27*s_GSF_s*s_Fam*s_Foffset*Fsurf!C27*s_EF_ow*(1/365)*s_ET_ow*(1/24)))*1,".")</f>
        <v>2412.7905812496506</v>
      </c>
      <c r="K27" s="78">
        <f>IFERROR((s_DL/(Rad_Spec!BA27*s_GSF_s*s_Fam*s_Foffset*Fsurf!C27*s_EF_ow*(1/365)*s_ET_ow*(1/24)))*1,".")</f>
        <v>1730.7296395536366</v>
      </c>
      <c r="L27" s="78">
        <f>IFERROR((s_DL/(Rad_Spec!BB27*s_GSF_s*s_Fam*s_Foffset*Fsurf!C27*s_EF_ow*(1/365)*s_ET_ow*(1/24)))*1,".")</f>
        <v>1468.6551364128309</v>
      </c>
      <c r="M27" s="78">
        <f>IFERROR((s_DL/(Rad_Spec!AY27*s_GSF_s*s_Fam*s_Foffset*Fsurf!C27*s_EF_ow*(1/365)*s_ET_ow*(1/24)))*1,".")</f>
        <v>255.77412110574161</v>
      </c>
      <c r="N27" s="78">
        <f>IFERROR((s_DL/(Rad_Spec!AV27*s_GSF_s*s_Fam*s_Foffset*acf!D27*s_ET_ow*(1/24)*s_EF_ow*(1/365)))*1,".")</f>
        <v>1610.2380900169651</v>
      </c>
      <c r="O27" s="78">
        <f>IFERROR((s_DL/(Rad_Spec!AZ27*s_GSF_s*s_Fam*s_Foffset*acf!E27*s_ET_ow*(1/24)*s_EF_ow*(1/365)))*1,".")</f>
        <v>2873.8113668374804</v>
      </c>
      <c r="P27" s="78">
        <f>IFERROR((s_DL/(Rad_Spec!BA27*s_GSF_s*s_Fam*s_Foffset*acf!F27*s_ET_ow*(1/24)*s_EF_ow*(1/365)))*1,".")</f>
        <v>2085.2856314906394</v>
      </c>
      <c r="Q27" s="78">
        <f>IFERROR((s_DL/(Rad_Spec!BB27*s_GSF_s*s_Fam*s_Foffset*acf!G27*s_ET_ow*(1/24)*s_EF_ow*(1/365)))*1,".")</f>
        <v>1755.3537712173918</v>
      </c>
      <c r="R27" s="78">
        <f>IFERROR((s_DL/(Rad_Spec!AY27*s_GSF_s*s_Fam*s_Foffset*acf!C27*s_ET_ow*(1/24)*s_EF_ow*(1/365)))*1,".")</f>
        <v>295.40730491769602</v>
      </c>
    </row>
    <row r="28" spans="1:18">
      <c r="A28" s="75" t="s">
        <v>35</v>
      </c>
      <c r="B28" s="76" t="s">
        <v>8</v>
      </c>
      <c r="C28" s="78" t="str">
        <f>IFERROR((s_DL/(k_decay*Rad_Spec!V28*s_IFD_ow*s_EF_ow))*1,".")</f>
        <v>.</v>
      </c>
      <c r="D28" s="78" t="str">
        <f>IFERROR((s_DL/(k_decay*Rad_Spec!AN28*s_IRA_ow*(1/s_PEFm_ui)*s_SLF*s_ET_ow*s_EF_ow))*1,".")</f>
        <v>.</v>
      </c>
      <c r="E28" s="78" t="str">
        <f>IFERROR((s_DL/(k_decay*Rad_Spec!AN28*s_IRA_ow*(1/s_PEF)*s_SLF*s_ET_ow*s_EF_ow))*1,".")</f>
        <v>.</v>
      </c>
      <c r="F28" s="78">
        <f>IFERROR((s_DL/(k_decay*Rad_Spec!AY28*s_GSF_s*s_Fam*s_Foffset*acf!C28*s_ET_ow*(1/24)*s_EF_ow*(1/365)))*1,".")</f>
        <v>10.980902711679503</v>
      </c>
      <c r="G28" s="78">
        <f t="shared" si="2"/>
        <v>10.980902711679503</v>
      </c>
      <c r="H28" s="78">
        <f t="shared" si="3"/>
        <v>10.980902711679503</v>
      </c>
      <c r="I28" s="86">
        <f>IFERROR((s_DL/(Rad_Spec!AV28*s_GSF_s*s_Fam*s_Foffset*Fsurf!C28*s_EF_ow*(1/365)*s_ET_ow*(1/24)))*1,".")</f>
        <v>1.6265777187777981</v>
      </c>
      <c r="J28" s="78">
        <f>IFERROR((s_DL/(Rad_Spec!AZ28*s_GSF_s*s_Fam*s_Foffset*Fsurf!C28*s_EF_ow*(1/365)*s_ET_ow*(1/24)))*1,".")</f>
        <v>8.8945400653801823</v>
      </c>
      <c r="K28" s="78">
        <f>IFERROR((s_DL/(Rad_Spec!BA28*s_GSF_s*s_Fam*s_Foffset*Fsurf!C28*s_EF_ow*(1/365)*s_ET_ow*(1/24)))*1,".")</f>
        <v>3.0958896360163064</v>
      </c>
      <c r="L28" s="78">
        <f>IFERROR((s_DL/(Rad_Spec!BB28*s_GSF_s*s_Fam*s_Foffset*Fsurf!C28*s_EF_ow*(1/365)*s_ET_ow*(1/24)))*1,".")</f>
        <v>1.9355993924661536</v>
      </c>
      <c r="M28" s="78">
        <f>IFERROR((s_DL/(Rad_Spec!AY28*s_GSF_s*s_Fam*s_Foffset*Fsurf!C28*s_EF_ow*(1/365)*s_ET_ow*(1/24)))*1,".")</f>
        <v>8.8655367035733477</v>
      </c>
      <c r="N28" s="78">
        <f>IFERROR((s_DL/(Rad_Spec!AV28*s_GSF_s*s_Fam*s_Foffset*acf!D28*s_ET_ow*(1/24)*s_EF_ow*(1/365)))*1,".")</f>
        <v>1.6421182702310895</v>
      </c>
      <c r="O28" s="78">
        <f>IFERROR((s_DL/(Rad_Spec!AZ28*s_GSF_s*s_Fam*s_Foffset*acf!E28*s_ET_ow*(1/24)*s_EF_ow*(1/365)))*1,".")</f>
        <v>9.08739532936535</v>
      </c>
      <c r="P28" s="78">
        <f>IFERROR((s_DL/(Rad_Spec!BA28*s_GSF_s*s_Fam*s_Foffset*acf!F28*s_ET_ow*(1/24)*s_EF_ow*(1/365)))*1,".")</f>
        <v>3.1265745598423083</v>
      </c>
      <c r="Q28" s="78">
        <f>IFERROR((s_DL/(Rad_Spec!BB28*s_GSF_s*s_Fam*s_Foffset*acf!G28*s_ET_ow*(1/24)*s_EF_ow*(1/365)))*1,".")</f>
        <v>2.0148304468732583</v>
      </c>
      <c r="R28" s="78">
        <f>IFERROR((s_DL/(Rad_Spec!AY28*s_GSF_s*s_Fam*s_Foffset*acf!C28*s_ET_ow*(1/24)*s_EF_ow*(1/365)))*1,".")</f>
        <v>9.7158683239703691</v>
      </c>
    </row>
    <row r="29" spans="1:18">
      <c r="A29" s="75" t="s">
        <v>36</v>
      </c>
      <c r="B29" s="85" t="s">
        <v>8</v>
      </c>
      <c r="C29" s="78" t="str">
        <f>IFERROR((s_DL/(k_decay*Rad_Spec!V29*s_IFD_ow*s_EF_ow))*1,".")</f>
        <v>.</v>
      </c>
      <c r="D29" s="78" t="str">
        <f>IFERROR((s_DL/(k_decay*Rad_Spec!AN29*s_IRA_ow*(1/s_PEFm_ui)*s_SLF*s_ET_ow*s_EF_ow))*1,".")</f>
        <v>.</v>
      </c>
      <c r="E29" s="78" t="str">
        <f>IFERROR((s_DL/(k_decay*Rad_Spec!AN29*s_IRA_ow*(1/s_PEF)*s_SLF*s_ET_ow*s_EF_ow))*1,".")</f>
        <v>.</v>
      </c>
      <c r="F29" s="78">
        <f>IFERROR((s_DL/(k_decay*Rad_Spec!AY29*s_GSF_s*s_Fam*s_Foffset*acf!C29*s_ET_ow*(1/24)*s_EF_ow*(1/365)))*1,".")</f>
        <v>8.3515536452584609</v>
      </c>
      <c r="G29" s="78">
        <f t="shared" si="2"/>
        <v>8.3515536452584609</v>
      </c>
      <c r="H29" s="78">
        <f t="shared" si="3"/>
        <v>8.3515536452584609</v>
      </c>
      <c r="I29" s="86" t="str">
        <f>IFERROR((s_DL/(Rad_Spec!AV29*s_GSF_s*s_Fam*s_Foffset*Fsurf!C29*s_EF_ow*(1/365)*s_ET_ow*(1/24)))*1,".")</f>
        <v>.</v>
      </c>
      <c r="J29" s="78" t="str">
        <f>IFERROR((s_DL/(Rad_Spec!AZ29*s_GSF_s*s_Fam*s_Foffset*Fsurf!C29*s_EF_ow*(1/365)*s_ET_ow*(1/24)))*1,".")</f>
        <v>.</v>
      </c>
      <c r="K29" s="78" t="str">
        <f>IFERROR((s_DL/(Rad_Spec!BA29*s_GSF_s*s_Fam*s_Foffset*Fsurf!C29*s_EF_ow*(1/365)*s_ET_ow*(1/24)))*1,".")</f>
        <v>.</v>
      </c>
      <c r="L29" s="78" t="str">
        <f>IFERROR((s_DL/(Rad_Spec!BB29*s_GSF_s*s_Fam*s_Foffset*Fsurf!C29*s_EF_ow*(1/365)*s_ET_ow*(1/24)))*1,".")</f>
        <v>.</v>
      </c>
      <c r="M29" s="78" t="str">
        <f>IFERROR((s_DL/(Rad_Spec!AY29*s_GSF_s*s_Fam*s_Foffset*Fsurf!C29*s_EF_ow*(1/365)*s_ET_ow*(1/24)))*1,".")</f>
        <v>.</v>
      </c>
      <c r="N29" s="78">
        <f>IFERROR((s_DL/(Rad_Spec!AV29*s_GSF_s*s_Fam*s_Foffset*acf!D29*s_ET_ow*(1/24)*s_EF_ow*(1/365)))*1,".")</f>
        <v>1.2646831805072474</v>
      </c>
      <c r="O29" s="78">
        <f>IFERROR((s_DL/(Rad_Spec!AZ29*s_GSF_s*s_Fam*s_Foffset*acf!E29*s_ET_ow*(1/24)*s_EF_ow*(1/365)))*1,".")</f>
        <v>6.9092113572078802</v>
      </c>
      <c r="P29" s="78">
        <f>IFERROR((s_DL/(Rad_Spec!BA29*s_GSF_s*s_Fam*s_Foffset*acf!F29*s_ET_ow*(1/24)*s_EF_ow*(1/365)))*1,".")</f>
        <v>2.3993896042633467</v>
      </c>
      <c r="Q29" s="78">
        <f>IFERROR((s_DL/(Rad_Spec!BB29*s_GSF_s*s_Fam*s_Foffset*acf!G29*s_ET_ow*(1/24)*s_EF_ow*(1/365)))*1,".")</f>
        <v>1.5075598453012389</v>
      </c>
      <c r="R29" s="78">
        <f>IFERROR((s_DL/(Rad_Spec!AY29*s_GSF_s*s_Fam*s_Foffset*acf!C29*s_ET_ow*(1/24)*s_EF_ow*(1/365)))*1,".")</f>
        <v>7.389428505873302</v>
      </c>
    </row>
    <row r="30" spans="1:18">
      <c r="A30" s="75" t="s">
        <v>37</v>
      </c>
      <c r="B30" s="76" t="s">
        <v>8</v>
      </c>
      <c r="C30" s="78">
        <f>IFERROR((s_DL/(k_decay*Rad_Spec!V30*s_IFD_ow*s_EF_ow))*1,".")</f>
        <v>0.80499517092958528</v>
      </c>
      <c r="D30" s="78">
        <f>IFERROR((s_DL/(k_decay*Rad_Spec!AN30*s_IRA_ow*(1/s_PEFm_ui)*s_SLF*s_ET_ow*s_EF_ow))*1,".")</f>
        <v>1.4083759183823469E-4</v>
      </c>
      <c r="E30" s="78">
        <f>IFERROR((s_DL/(k_decay*Rad_Spec!AN30*s_IRA_ow*(1/s_PEF)*s_SLF*s_ET_ow*s_EF_ow))*1,".")</f>
        <v>5.0164185818690858E-2</v>
      </c>
      <c r="F30" s="78">
        <f>IFERROR((s_DL/(k_decay*Rad_Spec!AY30*s_GSF_s*s_Fam*s_Foffset*acf!C30*s_ET_ow*(1/24)*s_EF_ow*(1/365)))*1,".")</f>
        <v>40437.694720939318</v>
      </c>
      <c r="G30" s="78">
        <f t="shared" si="2"/>
        <v>4.7221467978630985E-2</v>
      </c>
      <c r="H30" s="78">
        <f t="shared" si="3"/>
        <v>1.4081295547635714E-4</v>
      </c>
      <c r="I30" s="86">
        <f>IFERROR((s_DL/(Rad_Spec!AV30*s_GSF_s*s_Fam*s_Foffset*Fsurf!C30*s_EF_ow*(1/365)*s_ET_ow*(1/24)))*1,".")</f>
        <v>17932.569419894564</v>
      </c>
      <c r="J30" s="78">
        <f>IFERROR((s_DL/(Rad_Spec!AZ30*s_GSF_s*s_Fam*s_Foffset*Fsurf!C30*s_EF_ow*(1/365)*s_ET_ow*(1/24)))*1,".")</f>
        <v>60847.063135090539</v>
      </c>
      <c r="K30" s="78">
        <f>IFERROR((s_DL/(Rad_Spec!BA30*s_GSF_s*s_Fam*s_Foffset*Fsurf!C30*s_EF_ow*(1/365)*s_ET_ow*(1/24)))*1,".")</f>
        <v>25136.251152672728</v>
      </c>
      <c r="L30" s="78">
        <f>IFERROR((s_DL/(Rad_Spec!BB30*s_GSF_s*s_Fam*s_Foffset*Fsurf!C30*s_EF_ow*(1/365)*s_ET_ow*(1/24)))*1,".")</f>
        <v>18535.344862580103</v>
      </c>
      <c r="M30" s="78">
        <f>IFERROR((s_DL/(Rad_Spec!AY30*s_GSF_s*s_Fam*s_Foffset*Fsurf!C30*s_EF_ow*(1/365)*s_ET_ow*(1/24)))*1,".")</f>
        <v>29618.498035329019</v>
      </c>
      <c r="N30" s="78">
        <f>IFERROR((s_DL/(Rad_Spec!AV30*s_GSF_s*s_Fam*s_Foffset*acf!D30*s_ET_ow*(1/24)*s_EF_ow*(1/365)))*1,".")</f>
        <v>21662.543859232632</v>
      </c>
      <c r="O30" s="78">
        <f>IFERROR((s_DL/(Rad_Spec!AZ30*s_GSF_s*s_Fam*s_Foffset*acf!E30*s_ET_ow*(1/24)*s_EF_ow*(1/365)))*1,".")</f>
        <v>75018.783241770579</v>
      </c>
      <c r="P30" s="78">
        <f>IFERROR((s_DL/(Rad_Spec!BA30*s_GSF_s*s_Fam*s_Foffset*acf!F30*s_ET_ow*(1/24)*s_EF_ow*(1/365)))*1,".")</f>
        <v>31270.353351577793</v>
      </c>
      <c r="Q30" s="78">
        <f>IFERROR((s_DL/(Rad_Spec!BB30*s_GSF_s*s_Fam*s_Foffset*acf!G30*s_ET_ow*(1/24)*s_EF_ow*(1/365)))*1,".")</f>
        <v>23293.547263109544</v>
      </c>
      <c r="R30" s="78">
        <f>IFERROR((s_DL/(Rad_Spec!AY30*s_GSF_s*s_Fam*s_Foffset*acf!C30*s_ET_ow*(1/24)*s_EF_ow*(1/365)))*1,".")</f>
        <v>35779.145626677448</v>
      </c>
    </row>
    <row r="31" spans="1:18">
      <c r="A31" s="87" t="s">
        <v>9</v>
      </c>
      <c r="B31" s="87" t="s">
        <v>8</v>
      </c>
      <c r="C31" s="88">
        <f>IFERROR(1/SUM(1/C32,1/C33,1/C34,1/C35,1/C36,1/C37,1/C38,1/C41,1/C44),0)</f>
        <v>4.1190187261298569E-2</v>
      </c>
      <c r="D31" s="88">
        <f t="shared" ref="D31:E31" si="4">IFERROR(1/SUM(1/D32,1/D33,1/D34,1/D35,1/D36,1/D37,1/D38,1/D41,1/D44),0)</f>
        <v>6.7745124247806021E-6</v>
      </c>
      <c r="E31" s="88">
        <f t="shared" si="4"/>
        <v>2.4129772149048116E-3</v>
      </c>
      <c r="F31" s="88">
        <f>IFERROR(1/SUM(1/F32,1/F33,1/F34,1/F35,1/F36,1/F37,1/F38,1/F39,1/F40,1/F41,1/F42,1/F43,1/F44),0)</f>
        <v>35.388275469427811</v>
      </c>
      <c r="G31" s="89">
        <f>IFERROR(1/SUM(1/G32,1/G33,1/G34,1/G35,1/G36,1/G37,1/G38,1/G39,1/G40,1/G41,1/G42,1/G43,1/G44),0)</f>
        <v>2.2792974531135476E-3</v>
      </c>
      <c r="H31" s="89">
        <f t="shared" ref="H31" si="5">IFERROR(1/SUM(1/H32,1/H33,1/H34,1/H35,1/H36,1/H37,1/H38,1/H39,1/H40,1/H41,1/H42,1/H43,1/H44),0)</f>
        <v>6.7733971136952966E-6</v>
      </c>
      <c r="I31" s="88">
        <f>IFERROR(1/SUM(1/I32,1/I33,1/I34,1/I35,1/I36,1/I37,1/I38,1/I39,1/I40,1/I41,,1/I43,1/I44),0)</f>
        <v>7.2716848619858592</v>
      </c>
      <c r="J31" s="88">
        <f t="shared" ref="J31:M31" si="6">IFERROR(1/SUM(1/J32,1/J33,1/J34,1/J35,1/J36,1/J37,1/J38,1/J39,1/J40,1/J41,,1/J43,1/J44),0)</f>
        <v>29.992429554531252</v>
      </c>
      <c r="K31" s="88">
        <f t="shared" si="6"/>
        <v>11.154267421678446</v>
      </c>
      <c r="L31" s="88">
        <f t="shared" si="6"/>
        <v>7.7536742927408646</v>
      </c>
      <c r="M31" s="88">
        <f t="shared" si="6"/>
        <v>26.9104342289064</v>
      </c>
      <c r="N31" s="88">
        <f t="shared" ref="N31:R31" si="7">IFERROR(1/SUM(1/N32,1/N33,1/N34,1/N35,1/N36,1/N37,1/N38,1/N39,1/N40,1/N41,1/N42,1/N43,1/N44),0)</f>
        <v>8.2734004705707598</v>
      </c>
      <c r="O31" s="88">
        <f t="shared" si="7"/>
        <v>34.826431078388211</v>
      </c>
      <c r="P31" s="88">
        <f t="shared" si="7"/>
        <v>12.910328188700845</v>
      </c>
      <c r="Q31" s="88">
        <f t="shared" si="7"/>
        <v>9.2453487930258955</v>
      </c>
      <c r="R31" s="88">
        <f t="shared" si="7"/>
        <v>31.311435289163381</v>
      </c>
    </row>
    <row r="32" spans="1:18">
      <c r="A32" s="90" t="s">
        <v>339</v>
      </c>
      <c r="B32" s="84">
        <v>1</v>
      </c>
      <c r="C32" s="91">
        <f>IFERROR(C3/$B32,0)</f>
        <v>0.20203800368428806</v>
      </c>
      <c r="D32" s="91">
        <f>IFERROR(D3/$B32,0)</f>
        <v>1.47872293163488E-5</v>
      </c>
      <c r="E32" s="91">
        <f>IFERROR(E3/$B32,0)</f>
        <v>5.2669838321357364E-3</v>
      </c>
      <c r="F32" s="91">
        <f>IFERROR(F3/$B32,0)</f>
        <v>895.65583753236285</v>
      </c>
      <c r="G32" s="92">
        <f t="shared" ref="G32:G44" si="8">(IF(AND(C32&lt;&gt;0,E32&lt;&gt;0,F32&lt;&gt;0),1/((1/C32)+(1/E32)+(1/F32)),IF(AND(C32&lt;&gt;0,E32&lt;&gt;0,F32=0), 1/((1/C32)+(1/E32)),IF(AND(C32&lt;&gt;0,E32=0,F32&lt;&gt;0),1/((1/C32)+(1/F32)),IF(AND(C32=0,E32&lt;&gt;0,F32&lt;&gt;0),1/((1/E32)+(1/F32)),IF(AND(C32&lt;&gt;0,E32=0,F32=0),1/(1/C32),IF(AND(C32=0,E32&lt;&gt;0,F32=0),1/(1/E32),IF(AND(C32=0,E32=0,F32&lt;&gt;0),1/(1/F32),IF(AND(C32=0,E32=0,F32=0),0)))))))))</f>
        <v>5.1331365103106028E-3</v>
      </c>
      <c r="H32" s="92">
        <f t="shared" ref="H32:H44" si="9">(IF(AND(C32&lt;&gt;0,D32&lt;&gt;0,F32&lt;&gt;0),1/((1/C32)+(1/D32)+(1/F32)),IF(AND(C32&lt;&gt;0,D32&lt;&gt;0,F32=0), 1/((1/C32)+(1/D32)),IF(AND(C32&lt;&gt;0,D32=0,F32&lt;&gt;0),1/((1/C32)+(1/F32)),IF(AND(C32=0,D32&lt;&gt;0,F32&lt;&gt;0),1/((1/D32)+(1/F32)),IF(AND(C32&lt;&gt;0,D32=0,F32=0),1/(1/C32),IF(AND(C32=0,D32&lt;&gt;0,F32=0),1/(1/D32),IF(AND(C32=0,D32=0,F32&lt;&gt;0),1/(1/F32),IF(AND(C32=0,D32=0,F32=0),0)))))))))</f>
        <v>1.4786146869177065E-5</v>
      </c>
      <c r="I32" s="91">
        <f t="shared" ref="I32:R32" si="10">IFERROR(I3/$B32,0)</f>
        <v>448.93249056440851</v>
      </c>
      <c r="J32" s="91">
        <f t="shared" si="10"/>
        <v>911.60781247262582</v>
      </c>
      <c r="K32" s="91">
        <f t="shared" si="10"/>
        <v>482.90576012063423</v>
      </c>
      <c r="L32" s="91">
        <f t="shared" si="10"/>
        <v>448.93249056440851</v>
      </c>
      <c r="M32" s="91">
        <f t="shared" si="10"/>
        <v>654.84720957490833</v>
      </c>
      <c r="N32" s="91">
        <f t="shared" si="10"/>
        <v>559.48612469170314</v>
      </c>
      <c r="O32" s="91">
        <f t="shared" si="10"/>
        <v>1168.1977561657636</v>
      </c>
      <c r="P32" s="91">
        <f t="shared" si="10"/>
        <v>639.76475655584102</v>
      </c>
      <c r="Q32" s="91">
        <f t="shared" si="10"/>
        <v>613.08491912862041</v>
      </c>
      <c r="R32" s="91">
        <f t="shared" si="10"/>
        <v>792.47347959873457</v>
      </c>
    </row>
    <row r="33" spans="1:18">
      <c r="A33" s="90" t="s">
        <v>340</v>
      </c>
      <c r="B33" s="84">
        <v>1</v>
      </c>
      <c r="C33" s="93">
        <f t="shared" ref="C33:F34" si="11">IFERROR(C13/$B33,0)</f>
        <v>0.38519395094948383</v>
      </c>
      <c r="D33" s="93">
        <f t="shared" si="11"/>
        <v>1.1512914253442993E-4</v>
      </c>
      <c r="E33" s="93">
        <f t="shared" si="11"/>
        <v>4.1007231264485376E-2</v>
      </c>
      <c r="F33" s="93">
        <f t="shared" si="11"/>
        <v>797.08386298463518</v>
      </c>
      <c r="G33" s="92">
        <f t="shared" si="8"/>
        <v>3.7059969970539272E-2</v>
      </c>
      <c r="H33" s="92">
        <f t="shared" si="9"/>
        <v>1.1509472568928662E-4</v>
      </c>
      <c r="I33" s="93">
        <f t="shared" ref="I33:R33" si="12">IFERROR(I13/$B33,0)</f>
        <v>249.47851358213657</v>
      </c>
      <c r="J33" s="93">
        <f t="shared" si="12"/>
        <v>746.35655313322547</v>
      </c>
      <c r="K33" s="93">
        <f t="shared" si="12"/>
        <v>313.15659572023435</v>
      </c>
      <c r="L33" s="93">
        <f t="shared" si="12"/>
        <v>250.17538093851127</v>
      </c>
      <c r="M33" s="93">
        <f t="shared" si="12"/>
        <v>586.54337092913875</v>
      </c>
      <c r="N33" s="93">
        <f t="shared" si="12"/>
        <v>301.27764495774636</v>
      </c>
      <c r="O33" s="93">
        <f t="shared" si="12"/>
        <v>932.82060372606259</v>
      </c>
      <c r="P33" s="93">
        <f t="shared" si="12"/>
        <v>398.61251251254691</v>
      </c>
      <c r="Q33" s="93">
        <f t="shared" si="12"/>
        <v>317.64923926166892</v>
      </c>
      <c r="R33" s="93">
        <f t="shared" si="12"/>
        <v>705.25730527448388</v>
      </c>
    </row>
    <row r="34" spans="1:18">
      <c r="A34" s="90" t="s">
        <v>341</v>
      </c>
      <c r="B34" s="84">
        <v>1</v>
      </c>
      <c r="C34" s="93">
        <f t="shared" si="11"/>
        <v>42.666410715936614</v>
      </c>
      <c r="D34" s="93">
        <f t="shared" si="11"/>
        <v>0.31811999910829325</v>
      </c>
      <c r="E34" s="93">
        <f t="shared" si="11"/>
        <v>113.30945480976223</v>
      </c>
      <c r="F34" s="93">
        <f t="shared" si="11"/>
        <v>102.23696868699537</v>
      </c>
      <c r="G34" s="92">
        <f t="shared" si="8"/>
        <v>23.784478115394023</v>
      </c>
      <c r="H34" s="92">
        <f t="shared" si="9"/>
        <v>0.31479339572263321</v>
      </c>
      <c r="I34" s="93">
        <f t="shared" ref="I34:R34" si="13">IFERROR(I14/$B34,0)</f>
        <v>17.92475816100448</v>
      </c>
      <c r="J34" s="93">
        <f t="shared" si="13"/>
        <v>76.921206281475904</v>
      </c>
      <c r="K34" s="93">
        <f t="shared" si="13"/>
        <v>27.674201693335526</v>
      </c>
      <c r="L34" s="93">
        <f t="shared" si="13"/>
        <v>18.932157359975658</v>
      </c>
      <c r="M34" s="93">
        <f t="shared" si="13"/>
        <v>77.278876307041699</v>
      </c>
      <c r="N34" s="93">
        <f t="shared" si="13"/>
        <v>21.207661730763412</v>
      </c>
      <c r="O34" s="93">
        <f t="shared" si="13"/>
        <v>90.511693334746582</v>
      </c>
      <c r="P34" s="93">
        <f t="shared" si="13"/>
        <v>32.449941265928452</v>
      </c>
      <c r="Q34" s="93">
        <f t="shared" si="13"/>
        <v>23.218282014088857</v>
      </c>
      <c r="R34" s="93">
        <f t="shared" si="13"/>
        <v>90.458949658866686</v>
      </c>
    </row>
    <row r="35" spans="1:18">
      <c r="A35" s="90" t="s">
        <v>342</v>
      </c>
      <c r="B35" s="84">
        <v>1</v>
      </c>
      <c r="C35" s="93">
        <f>IFERROR(C30/$B35,0)</f>
        <v>0.80499517092958528</v>
      </c>
      <c r="D35" s="93">
        <f>IFERROR(D30/$B35,0)</f>
        <v>1.4083759183823469E-4</v>
      </c>
      <c r="E35" s="93">
        <f>IFERROR(E30/$B35,0)</f>
        <v>5.0164185818690858E-2</v>
      </c>
      <c r="F35" s="93">
        <f>IFERROR(F30/$B35,0)</f>
        <v>40437.694720939318</v>
      </c>
      <c r="G35" s="92">
        <f t="shared" si="8"/>
        <v>4.7221467978630985E-2</v>
      </c>
      <c r="H35" s="92">
        <f t="shared" si="9"/>
        <v>1.4081295547635714E-4</v>
      </c>
      <c r="I35" s="93">
        <f t="shared" ref="I35:R35" si="14">IFERROR(I30/$B35,0)</f>
        <v>17932.569419894564</v>
      </c>
      <c r="J35" s="93">
        <f t="shared" si="14"/>
        <v>60847.063135090539</v>
      </c>
      <c r="K35" s="93">
        <f t="shared" si="14"/>
        <v>25136.251152672728</v>
      </c>
      <c r="L35" s="93">
        <f t="shared" si="14"/>
        <v>18535.344862580103</v>
      </c>
      <c r="M35" s="93">
        <f t="shared" si="14"/>
        <v>29618.498035329019</v>
      </c>
      <c r="N35" s="93">
        <f t="shared" si="14"/>
        <v>21662.543859232632</v>
      </c>
      <c r="O35" s="93">
        <f t="shared" si="14"/>
        <v>75018.783241770579</v>
      </c>
      <c r="P35" s="93">
        <f t="shared" si="14"/>
        <v>31270.353351577793</v>
      </c>
      <c r="Q35" s="93">
        <f t="shared" si="14"/>
        <v>23293.547263109544</v>
      </c>
      <c r="R35" s="93">
        <f t="shared" si="14"/>
        <v>35779.145626677448</v>
      </c>
    </row>
    <row r="36" spans="1:18">
      <c r="A36" s="90" t="s">
        <v>343</v>
      </c>
      <c r="B36" s="84">
        <v>1</v>
      </c>
      <c r="C36" s="93">
        <f>IFERROR(C26/$B36,0)</f>
        <v>8.2596698900991528E-2</v>
      </c>
      <c r="D36" s="93">
        <f>IFERROR(D26/$B36,0)</f>
        <v>1.9213605244156517E-5</v>
      </c>
      <c r="E36" s="93">
        <f>IFERROR(E26/$B36,0)</f>
        <v>6.8435909130134531E-3</v>
      </c>
      <c r="F36" s="93">
        <f>IFERROR(F26/$B36,0)</f>
        <v>254.63361649859843</v>
      </c>
      <c r="G36" s="92">
        <f t="shared" si="8"/>
        <v>6.3197915614093807E-3</v>
      </c>
      <c r="H36" s="92">
        <f t="shared" si="9"/>
        <v>1.9209135374679465E-5</v>
      </c>
      <c r="I36" s="93">
        <f t="shared" ref="I36:R36" si="15">IFERROR(I26/$B36,0)</f>
        <v>59.151801413822049</v>
      </c>
      <c r="J36" s="93">
        <f t="shared" si="15"/>
        <v>198.46138164986044</v>
      </c>
      <c r="K36" s="93">
        <f t="shared" si="15"/>
        <v>77.857926647252953</v>
      </c>
      <c r="L36" s="93">
        <f t="shared" si="15"/>
        <v>59.930114590319711</v>
      </c>
      <c r="M36" s="93">
        <f t="shared" si="15"/>
        <v>187.82325137357012</v>
      </c>
      <c r="N36" s="93">
        <f t="shared" si="15"/>
        <v>72.738608044690736</v>
      </c>
      <c r="O36" s="93">
        <f t="shared" si="15"/>
        <v>252.48912088735651</v>
      </c>
      <c r="P36" s="93">
        <f t="shared" si="15"/>
        <v>100.02096404665996</v>
      </c>
      <c r="Q36" s="93">
        <f t="shared" si="15"/>
        <v>76.253579551857968</v>
      </c>
      <c r="R36" s="93">
        <f t="shared" si="15"/>
        <v>225.29902629274466</v>
      </c>
    </row>
    <row r="37" spans="1:18">
      <c r="A37" s="90" t="s">
        <v>344</v>
      </c>
      <c r="B37" s="84">
        <v>1</v>
      </c>
      <c r="C37" s="93">
        <f>IFERROR(C22/$B37,0)</f>
        <v>0.41381277863046956</v>
      </c>
      <c r="D37" s="93">
        <f>IFERROR(D22/$B37,0)</f>
        <v>1.7248837050342657E-4</v>
      </c>
      <c r="E37" s="93">
        <f>IFERROR(E22/$B37,0)</f>
        <v>6.1437706769621382E-2</v>
      </c>
      <c r="F37" s="93">
        <f>IFERROR(F22/$B37,0)</f>
        <v>1772.0305239530294</v>
      </c>
      <c r="G37" s="92">
        <f t="shared" si="8"/>
        <v>5.3493771064380795E-2</v>
      </c>
      <c r="H37" s="92">
        <f t="shared" si="9"/>
        <v>1.7241648586086562E-4</v>
      </c>
      <c r="I37" s="93">
        <f t="shared" ref="I37:R37" si="16">IFERROR(I22/$B37,0)</f>
        <v>1909.7227290835633</v>
      </c>
      <c r="J37" s="93">
        <f t="shared" si="16"/>
        <v>2632.7680398059524</v>
      </c>
      <c r="K37" s="93">
        <f t="shared" si="16"/>
        <v>1917.7636668902308</v>
      </c>
      <c r="L37" s="93">
        <f t="shared" si="16"/>
        <v>1909.7227290835633</v>
      </c>
      <c r="M37" s="93">
        <f t="shared" si="16"/>
        <v>1323.300180131971</v>
      </c>
      <c r="N37" s="93">
        <f t="shared" si="16"/>
        <v>2573.1357635835925</v>
      </c>
      <c r="O37" s="93">
        <f t="shared" si="16"/>
        <v>3115.0792675493531</v>
      </c>
      <c r="P37" s="93">
        <f t="shared" si="16"/>
        <v>2349.6223341418322</v>
      </c>
      <c r="Q37" s="93">
        <f t="shared" si="16"/>
        <v>2333.2932625107678</v>
      </c>
      <c r="R37" s="93">
        <f t="shared" si="16"/>
        <v>1567.8870570879126</v>
      </c>
    </row>
    <row r="38" spans="1:18">
      <c r="A38" s="90" t="s">
        <v>345</v>
      </c>
      <c r="B38" s="84">
        <v>1</v>
      </c>
      <c r="C38" s="93">
        <f>IFERROR(C2/$B38,0)</f>
        <v>1.0677656153262893</v>
      </c>
      <c r="D38" s="93">
        <f>IFERROR(D2/$B38,0)</f>
        <v>1.5802039171392343E-4</v>
      </c>
      <c r="E38" s="93">
        <f>IFERROR(E2/$B38,0)</f>
        <v>5.6284435068901503E-2</v>
      </c>
      <c r="F38" s="93">
        <f>IFERROR(F2/$B38,0)</f>
        <v>1486.2088149753049</v>
      </c>
      <c r="G38" s="92">
        <f t="shared" si="8"/>
        <v>5.3464187350800302E-2</v>
      </c>
      <c r="H38" s="92">
        <f t="shared" si="9"/>
        <v>1.579969926798519E-4</v>
      </c>
      <c r="I38" s="93">
        <f t="shared" ref="I38:R38" si="17">IFERROR(I2/$B38,0)</f>
        <v>321.61124642772955</v>
      </c>
      <c r="J38" s="93">
        <f t="shared" si="17"/>
        <v>1165.3774998597623</v>
      </c>
      <c r="K38" s="93">
        <f t="shared" si="17"/>
        <v>446.1567781325856</v>
      </c>
      <c r="L38" s="93">
        <f t="shared" si="17"/>
        <v>330.96720996017257</v>
      </c>
      <c r="M38" s="93">
        <f t="shared" si="17"/>
        <v>1101.808433500147</v>
      </c>
      <c r="N38" s="93">
        <f t="shared" si="17"/>
        <v>399.82613430708449</v>
      </c>
      <c r="O38" s="93">
        <f t="shared" si="17"/>
        <v>1464.6842708315978</v>
      </c>
      <c r="P38" s="93">
        <f t="shared" si="17"/>
        <v>571.27665141692637</v>
      </c>
      <c r="Q38" s="93">
        <f t="shared" si="17"/>
        <v>422.70921145636294</v>
      </c>
      <c r="R38" s="93">
        <f t="shared" si="17"/>
        <v>1314.9929042596507</v>
      </c>
    </row>
    <row r="39" spans="1:18">
      <c r="A39" s="90" t="s">
        <v>346</v>
      </c>
      <c r="B39" s="84">
        <v>1</v>
      </c>
      <c r="C39" s="93">
        <f>IFERROR(C11/$B39,0)</f>
        <v>0</v>
      </c>
      <c r="D39" s="93">
        <f>IFERROR(D11/$B39,0)</f>
        <v>0</v>
      </c>
      <c r="E39" s="93">
        <f>IFERROR(E11/$B39,0)</f>
        <v>0</v>
      </c>
      <c r="F39" s="93">
        <f>IFERROR(F11/$B39,0)</f>
        <v>771.45425500379372</v>
      </c>
      <c r="G39" s="92">
        <f t="shared" si="8"/>
        <v>771.45425500379383</v>
      </c>
      <c r="H39" s="92">
        <f t="shared" si="9"/>
        <v>771.45425500379383</v>
      </c>
      <c r="I39" s="93">
        <f t="shared" ref="I39:R39" si="18">IFERROR(I11/$B39,0)</f>
        <v>140.48934896949322</v>
      </c>
      <c r="J39" s="93">
        <f t="shared" si="18"/>
        <v>585.78307494297462</v>
      </c>
      <c r="K39" s="93">
        <f t="shared" si="18"/>
        <v>209.55838036662897</v>
      </c>
      <c r="L39" s="93">
        <f t="shared" si="18"/>
        <v>146.01881314176188</v>
      </c>
      <c r="M39" s="93">
        <f t="shared" si="18"/>
        <v>595.0356834802551</v>
      </c>
      <c r="N39" s="93">
        <f t="shared" si="18"/>
        <v>181.5122388685852</v>
      </c>
      <c r="O39" s="93">
        <f t="shared" si="18"/>
        <v>699.81551353187365</v>
      </c>
      <c r="P39" s="93">
        <f t="shared" si="18"/>
        <v>245.42753853700907</v>
      </c>
      <c r="Q39" s="93">
        <f t="shared" si="18"/>
        <v>176.47325864789374</v>
      </c>
      <c r="R39" s="93">
        <f t="shared" si="18"/>
        <v>682.58030841228776</v>
      </c>
    </row>
    <row r="40" spans="1:18">
      <c r="A40" s="90" t="s">
        <v>347</v>
      </c>
      <c r="B40" s="84">
        <v>1</v>
      </c>
      <c r="C40" s="93">
        <f>IFERROR(C4/$B40,0)</f>
        <v>0</v>
      </c>
      <c r="D40" s="93">
        <f>IFERROR(D4/$B40,0)</f>
        <v>0</v>
      </c>
      <c r="E40" s="93">
        <f>IFERROR(E4/$B40,0)</f>
        <v>0</v>
      </c>
      <c r="F40" s="93">
        <f>IFERROR(F4/$B40,0)</f>
        <v>92752.517403910344</v>
      </c>
      <c r="G40" s="92">
        <f t="shared" si="8"/>
        <v>92752.517403910344</v>
      </c>
      <c r="H40" s="92">
        <f t="shared" si="9"/>
        <v>92752.517403910344</v>
      </c>
      <c r="I40" s="93">
        <f t="shared" ref="I40:R40" si="19">IFERROR(I4/$B40,0)</f>
        <v>16684.102595047756</v>
      </c>
      <c r="J40" s="93">
        <f t="shared" si="19"/>
        <v>73572.257971217521</v>
      </c>
      <c r="K40" s="93">
        <f t="shared" si="19"/>
        <v>26354.241661331649</v>
      </c>
      <c r="L40" s="93">
        <f t="shared" si="19"/>
        <v>17835.698902113349</v>
      </c>
      <c r="M40" s="93">
        <f t="shared" si="19"/>
        <v>74578.403229514835</v>
      </c>
      <c r="N40" s="93">
        <f t="shared" si="19"/>
        <v>19581.575079054383</v>
      </c>
      <c r="O40" s="93">
        <f t="shared" si="19"/>
        <v>81415.060670949315</v>
      </c>
      <c r="P40" s="93">
        <f t="shared" si="19"/>
        <v>29048.332661076125</v>
      </c>
      <c r="Q40" s="93">
        <f t="shared" si="19"/>
        <v>19965.241141720584</v>
      </c>
      <c r="R40" s="93">
        <f t="shared" si="19"/>
        <v>82067.136871603434</v>
      </c>
    </row>
    <row r="41" spans="1:18">
      <c r="A41" s="90" t="s">
        <v>348</v>
      </c>
      <c r="B41" s="94">
        <v>0.99987999999999999</v>
      </c>
      <c r="C41" s="93">
        <f>IFERROR(C8/$B41,0)</f>
        <v>208.18534967425771</v>
      </c>
      <c r="D41" s="93">
        <f>IFERROR(D8/$B41,0)</f>
        <v>4.0867642030672335E-2</v>
      </c>
      <c r="E41" s="93">
        <f>IFERROR(E8/$B41,0)</f>
        <v>14.556426036829091</v>
      </c>
      <c r="F41" s="93">
        <f>IFERROR(F8/$B41,0)</f>
        <v>132.35020725993729</v>
      </c>
      <c r="G41" s="92">
        <f t="shared" si="8"/>
        <v>12.336950963488215</v>
      </c>
      <c r="H41" s="92">
        <f t="shared" si="9"/>
        <v>4.0847010685980255E-2</v>
      </c>
      <c r="I41" s="93">
        <f t="shared" ref="I41:R41" si="20">IFERROR(I8/$B41,0)</f>
        <v>28.706992202851289</v>
      </c>
      <c r="J41" s="93">
        <f t="shared" si="20"/>
        <v>132.88268088867011</v>
      </c>
      <c r="K41" s="93">
        <f t="shared" si="20"/>
        <v>47.586365453375116</v>
      </c>
      <c r="L41" s="93">
        <f t="shared" si="20"/>
        <v>31.347694749701116</v>
      </c>
      <c r="M41" s="93">
        <f t="shared" si="20"/>
        <v>102.93285593300948</v>
      </c>
      <c r="N41" s="93">
        <f t="shared" si="20"/>
        <v>29.76550306451886</v>
      </c>
      <c r="O41" s="93">
        <f t="shared" si="20"/>
        <v>142.78149722870339</v>
      </c>
      <c r="P41" s="93">
        <f t="shared" si="20"/>
        <v>51.183121705155592</v>
      </c>
      <c r="Q41" s="93">
        <f t="shared" si="20"/>
        <v>35.421411737757701</v>
      </c>
      <c r="R41" s="93">
        <f t="shared" si="20"/>
        <v>117.1030488249416</v>
      </c>
    </row>
    <row r="42" spans="1:18">
      <c r="A42" s="90" t="s">
        <v>349</v>
      </c>
      <c r="B42" s="84">
        <v>0.97898250799999997</v>
      </c>
      <c r="C42" s="93">
        <f>IFERROR(C19/$B42,0)</f>
        <v>0</v>
      </c>
      <c r="D42" s="93">
        <f>IFERROR(D19/$B42,0)</f>
        <v>0</v>
      </c>
      <c r="E42" s="93">
        <f>IFERROR(E19/$B42,0)</f>
        <v>0</v>
      </c>
      <c r="F42" s="93">
        <f>IFERROR(F19/$B42,0)</f>
        <v>625908.17750603077</v>
      </c>
      <c r="G42" s="92">
        <f t="shared" si="8"/>
        <v>625908.17750603077</v>
      </c>
      <c r="H42" s="92">
        <f t="shared" si="9"/>
        <v>625908.17750603077</v>
      </c>
      <c r="I42" s="93">
        <f t="shared" ref="I42:R42" si="21">IFERROR(I19/$B42,0)</f>
        <v>0</v>
      </c>
      <c r="J42" s="93">
        <f t="shared" si="21"/>
        <v>0</v>
      </c>
      <c r="K42" s="93">
        <f t="shared" si="21"/>
        <v>0</v>
      </c>
      <c r="L42" s="93">
        <f t="shared" si="21"/>
        <v>0</v>
      </c>
      <c r="M42" s="93">
        <f t="shared" si="21"/>
        <v>0</v>
      </c>
      <c r="N42" s="93">
        <f t="shared" si="21"/>
        <v>100146.51412934427</v>
      </c>
      <c r="O42" s="93">
        <f t="shared" si="21"/>
        <v>515242.15849610348</v>
      </c>
      <c r="P42" s="93">
        <f t="shared" si="21"/>
        <v>180503.10091009794</v>
      </c>
      <c r="Q42" s="93">
        <f t="shared" si="21"/>
        <v>112502.54236818707</v>
      </c>
      <c r="R42" s="93">
        <f t="shared" si="21"/>
        <v>553801.59493415256</v>
      </c>
    </row>
    <row r="43" spans="1:18">
      <c r="A43" s="90" t="s">
        <v>350</v>
      </c>
      <c r="B43" s="84">
        <v>2.0897492E-2</v>
      </c>
      <c r="C43" s="93">
        <f>IFERROR(C28/$B43,0)</f>
        <v>0</v>
      </c>
      <c r="D43" s="93">
        <f>IFERROR(D28/$B43,0)</f>
        <v>0</v>
      </c>
      <c r="E43" s="93">
        <f>IFERROR(E28/$B43,0)</f>
        <v>0</v>
      </c>
      <c r="F43" s="93">
        <f>IFERROR(F28/$B43,0)</f>
        <v>525.46509943296087</v>
      </c>
      <c r="G43" s="92">
        <f t="shared" si="8"/>
        <v>525.46509943296087</v>
      </c>
      <c r="H43" s="92">
        <f t="shared" si="9"/>
        <v>525.46509943296087</v>
      </c>
      <c r="I43" s="93">
        <f t="shared" ref="I43:R43" si="22">IFERROR(I28/$B43,0)</f>
        <v>77.836025432037403</v>
      </c>
      <c r="J43" s="93">
        <f t="shared" si="22"/>
        <v>425.62715494185534</v>
      </c>
      <c r="K43" s="93">
        <f t="shared" si="22"/>
        <v>148.14646829467893</v>
      </c>
      <c r="L43" s="93">
        <f t="shared" si="22"/>
        <v>92.623525945895977</v>
      </c>
      <c r="M43" s="93">
        <f t="shared" si="22"/>
        <v>424.23926773477638</v>
      </c>
      <c r="N43" s="93">
        <f t="shared" si="22"/>
        <v>78.579681725974083</v>
      </c>
      <c r="O43" s="93">
        <f t="shared" si="22"/>
        <v>434.85578697029052</v>
      </c>
      <c r="P43" s="93">
        <f t="shared" si="22"/>
        <v>149.61482267069695</v>
      </c>
      <c r="Q43" s="93">
        <f t="shared" si="22"/>
        <v>96.414940456647059</v>
      </c>
      <c r="R43" s="93">
        <f t="shared" si="22"/>
        <v>464.92987407150912</v>
      </c>
    </row>
    <row r="44" spans="1:18">
      <c r="A44" s="90" t="s">
        <v>351</v>
      </c>
      <c r="B44" s="84">
        <v>0.99987999999999999</v>
      </c>
      <c r="C44" s="93">
        <f>IFERROR(C15/$B44,0)</f>
        <v>726.99645917994769</v>
      </c>
      <c r="D44" s="93">
        <f>IFERROR(D15/$B44,0)</f>
        <v>20.785118797834787</v>
      </c>
      <c r="E44" s="93">
        <f>IFERROR(E15/$B44,0)</f>
        <v>7403.3398897913003</v>
      </c>
      <c r="F44" s="93">
        <f>IFERROR(F15/$B44,0)</f>
        <v>6705.208208115283</v>
      </c>
      <c r="G44" s="92">
        <f t="shared" si="8"/>
        <v>602.50600721825538</v>
      </c>
      <c r="H44" s="92">
        <f t="shared" si="9"/>
        <v>20.146665999637118</v>
      </c>
      <c r="I44" s="93">
        <f t="shared" ref="I44:R44" si="23">IFERROR(I15/$B44,0)</f>
        <v>24673.277584221687</v>
      </c>
      <c r="J44" s="93">
        <f t="shared" si="23"/>
        <v>62932.473838236321</v>
      </c>
      <c r="K44" s="93">
        <f t="shared" si="23"/>
        <v>31170.316195740874</v>
      </c>
      <c r="L44" s="93">
        <f t="shared" si="23"/>
        <v>25046.173467106648</v>
      </c>
      <c r="M44" s="93">
        <f t="shared" si="23"/>
        <v>4980.8512107479855</v>
      </c>
      <c r="N44" s="93">
        <f t="shared" si="23"/>
        <v>29388.615078095161</v>
      </c>
      <c r="O44" s="93">
        <f t="shared" si="23"/>
        <v>74959.568838432591</v>
      </c>
      <c r="P44" s="93">
        <f t="shared" si="23"/>
        <v>37127.30995759357</v>
      </c>
      <c r="Q44" s="93">
        <f t="shared" si="23"/>
        <v>29832.775507487029</v>
      </c>
      <c r="R44" s="93">
        <f t="shared" si="23"/>
        <v>5932.7472199131571</v>
      </c>
    </row>
    <row r="45" spans="1:18">
      <c r="A45" s="87" t="s">
        <v>17</v>
      </c>
      <c r="B45" s="87" t="s">
        <v>8</v>
      </c>
      <c r="C45" s="88">
        <f>IFERROR(1/SUM(1/C46),0)</f>
        <v>3.0305700552643211</v>
      </c>
      <c r="D45" s="88">
        <f t="shared" ref="D45:E45" si="24">IFERROR(1/SUM(1/D46),0)</f>
        <v>3.4787222924072353E-2</v>
      </c>
      <c r="E45" s="88">
        <f t="shared" si="24"/>
        <v>12.390674195024362</v>
      </c>
      <c r="F45" s="88">
        <f>IFERROR(1/SUM(1/F46,1/F47),0)</f>
        <v>39.636648090355827</v>
      </c>
      <c r="G45" s="95">
        <f>IFERROR(1/SUM(1/G46,1/G47),0)</f>
        <v>2.2940727914772521</v>
      </c>
      <c r="H45" s="95">
        <f t="shared" ref="H45" si="25">IFERROR(1/SUM(1/H46,1/H47),0)</f>
        <v>3.4362623738597158E-2</v>
      </c>
      <c r="I45" s="88">
        <f>IFERROR(1/SUM(1/I46,1/I47),0)</f>
        <v>6.330875099838603</v>
      </c>
      <c r="J45" s="88">
        <f t="shared" ref="J45:R45" si="26">IFERROR(1/SUM(1/J46,1/J47),0)</f>
        <v>31.817753140179864</v>
      </c>
      <c r="K45" s="88">
        <f t="shared" si="26"/>
        <v>11.123756007812906</v>
      </c>
      <c r="L45" s="88">
        <f t="shared" si="26"/>
        <v>7.1170981866472323</v>
      </c>
      <c r="M45" s="88">
        <f t="shared" si="26"/>
        <v>31.546403226032336</v>
      </c>
      <c r="N45" s="88">
        <f t="shared" si="26"/>
        <v>6.8140454943092825</v>
      </c>
      <c r="O45" s="88">
        <f t="shared" si="26"/>
        <v>33.526123795012403</v>
      </c>
      <c r="P45" s="88">
        <f t="shared" si="26"/>
        <v>11.942143752695703</v>
      </c>
      <c r="Q45" s="88">
        <f t="shared" si="26"/>
        <v>7.3378745002117975</v>
      </c>
      <c r="R45" s="88">
        <f t="shared" si="26"/>
        <v>35.070382077044016</v>
      </c>
    </row>
    <row r="46" spans="1:18">
      <c r="A46" s="90" t="s">
        <v>352</v>
      </c>
      <c r="B46" s="84">
        <v>1</v>
      </c>
      <c r="C46" s="93">
        <f>IFERROR(C10/$B46,0)</f>
        <v>3.0305700552643211</v>
      </c>
      <c r="D46" s="93">
        <f>IFERROR(D10/$B46,0)</f>
        <v>3.4787222924072353E-2</v>
      </c>
      <c r="E46" s="93">
        <f>IFERROR(E10/$B46,0)</f>
        <v>12.390674195024362</v>
      </c>
      <c r="F46" s="93">
        <f>IFERROR(F10/$B46,0)</f>
        <v>6793.5705919613638</v>
      </c>
      <c r="G46" s="92">
        <f>(IF(AND(C46&lt;&gt;0,E46&lt;&gt;0,F46&lt;&gt;0),1/((1/C46)+(1/E46)+(1/F46)),IF(AND(C46&lt;&gt;0,E46&lt;&gt;0,F46=0), 1/((1/C46)+(1/E46)),IF(AND(C46&lt;&gt;0,E46=0,F46&lt;&gt;0),1/((1/C46)+(1/F46)),IF(AND(C46=0,E46&lt;&gt;0,F46&lt;&gt;0),1/((1/E46)+(1/F46)),IF(AND(C46&lt;&gt;0,E46=0,F46=0),1/(1/C46),IF(AND(C46=0,E46&lt;&gt;0,F46=0),1/(1/E46),IF(AND(C46=0,E46=0,F46&lt;&gt;0),1/(1/F46),IF(AND(C46=0,E46=0,F46=0),0)))))))))</f>
        <v>2.4341324952873769</v>
      </c>
      <c r="H46" s="92">
        <f>(IF(AND(C46&lt;&gt;0,D46&lt;&gt;0,F46&lt;&gt;0),1/((1/C46)+(1/D46)+(1/F46)),IF(AND(C46&lt;&gt;0,D46&lt;&gt;0,F46=0), 1/((1/C46)+(1/D46)),IF(AND(C46&lt;&gt;0,D46=0,F46&lt;&gt;0),1/((1/C46)+(1/F46)),IF(AND(C46=0,D46&lt;&gt;0,F46&lt;&gt;0),1/((1/D46)+(1/F46)),IF(AND(C46&lt;&gt;0,D46=0,F46=0),1/(1/C46),IF(AND(C46=0,D46&lt;&gt;0,F46=0),1/(1/D46),IF(AND(C46=0,D46=0,F46&lt;&gt;0),1/(1/F46),IF(AND(C46=0,D46=0,F46=0),0)))))))))</f>
        <v>3.4392265834026554E-2</v>
      </c>
      <c r="I46" s="93">
        <f t="shared" ref="I46:R46" si="27">IFERROR(I10/$B46,0)</f>
        <v>21380.941218790034</v>
      </c>
      <c r="J46" s="93">
        <f t="shared" si="27"/>
        <v>46242.50077552264</v>
      </c>
      <c r="K46" s="93">
        <f t="shared" si="27"/>
        <v>26512.367111299645</v>
      </c>
      <c r="L46" s="93">
        <f t="shared" si="27"/>
        <v>21755.224653692268</v>
      </c>
      <c r="M46" s="93">
        <f t="shared" si="27"/>
        <v>5075.7216269784667</v>
      </c>
      <c r="N46" s="93">
        <f t="shared" si="27"/>
        <v>26849.575098521706</v>
      </c>
      <c r="O46" s="93">
        <f t="shared" si="27"/>
        <v>54293.099958156461</v>
      </c>
      <c r="P46" s="93">
        <f t="shared" si="27"/>
        <v>30627.305994281909</v>
      </c>
      <c r="Q46" s="93">
        <f t="shared" si="27"/>
        <v>26693.39853894</v>
      </c>
      <c r="R46" s="93">
        <f t="shared" si="27"/>
        <v>6010.9299803639451</v>
      </c>
    </row>
    <row r="47" spans="1:18">
      <c r="A47" s="90" t="s">
        <v>353</v>
      </c>
      <c r="B47" s="96">
        <v>0.94399</v>
      </c>
      <c r="C47" s="93">
        <f>IFERROR(C6/$B47,0)</f>
        <v>0</v>
      </c>
      <c r="D47" s="93">
        <f>IFERROR(D6/$B47,0)</f>
        <v>0</v>
      </c>
      <c r="E47" s="93">
        <f>IFERROR(E6/$B47,0)</f>
        <v>0</v>
      </c>
      <c r="F47" s="93">
        <f>IFERROR(F6/$B47,0)</f>
        <v>39.869262724270691</v>
      </c>
      <c r="G47" s="92">
        <f>(IF(AND(C47&lt;&gt;0,E47&lt;&gt;0,F47&lt;&gt;0),1/((1/C47)+(1/E47)+(1/F47)),IF(AND(C47&lt;&gt;0,E47&lt;&gt;0,F47=0), 1/((1/C47)+(1/E47)),IF(AND(C47&lt;&gt;0,E47=0,F47&lt;&gt;0),1/((1/C47)+(1/F47)),IF(AND(C47=0,E47&lt;&gt;0,F47&lt;&gt;0),1/((1/E47)+(1/F47)),IF(AND(C47&lt;&gt;0,E47=0,F47=0),1/(1/C47),IF(AND(C47=0,E47&lt;&gt;0,F47=0),1/(1/E47),IF(AND(C47=0,E47=0,F47&lt;&gt;0),1/(1/F47),IF(AND(C47=0,E47=0,F47=0),0)))))))))</f>
        <v>39.869262724270691</v>
      </c>
      <c r="H47" s="92">
        <f>(IF(AND(C47&lt;&gt;0,D47&lt;&gt;0,F47&lt;&gt;0),1/((1/C47)+(1/D47)+(1/F47)),IF(AND(C47&lt;&gt;0,D47&lt;&gt;0,F47=0), 1/((1/C47)+(1/D47)),IF(AND(C47&lt;&gt;0,D47=0,F47&lt;&gt;0),1/((1/C47)+(1/F47)),IF(AND(C47=0,D47&lt;&gt;0,F47&lt;&gt;0),1/((1/D47)+(1/F47)),IF(AND(C47&lt;&gt;0,D47=0,F47=0),1/(1/C47),IF(AND(C47=0,D47&lt;&gt;0,F47=0),1/(1/D47),IF(AND(C47=0,D47=0,F47&lt;&gt;0),1/(1/F47),IF(AND(C47=0,D47=0,F47=0),0)))))))))</f>
        <v>39.869262724270691</v>
      </c>
      <c r="I47" s="93">
        <f t="shared" ref="I47:R47" si="28">IFERROR(I6/$B47,0)</f>
        <v>6.3327502207828124</v>
      </c>
      <c r="J47" s="93">
        <f t="shared" si="28"/>
        <v>31.839660832269139</v>
      </c>
      <c r="K47" s="93">
        <f t="shared" si="28"/>
        <v>11.128425145259117</v>
      </c>
      <c r="L47" s="93">
        <f t="shared" si="28"/>
        <v>7.1194272668427887</v>
      </c>
      <c r="M47" s="93">
        <f t="shared" si="28"/>
        <v>31.74369525344115</v>
      </c>
      <c r="N47" s="93">
        <f t="shared" si="28"/>
        <v>6.8157752424490816</v>
      </c>
      <c r="O47" s="93">
        <f t="shared" si="28"/>
        <v>33.546839051275747</v>
      </c>
      <c r="P47" s="93">
        <f t="shared" si="28"/>
        <v>11.946802028132387</v>
      </c>
      <c r="Q47" s="93">
        <f t="shared" si="28"/>
        <v>7.3398921978726825</v>
      </c>
      <c r="R47" s="93">
        <f t="shared" si="28"/>
        <v>35.276198776516409</v>
      </c>
    </row>
    <row r="48" spans="1:18">
      <c r="A48" s="87" t="s">
        <v>30</v>
      </c>
      <c r="B48" s="87" t="s">
        <v>8</v>
      </c>
      <c r="C48" s="88">
        <f>IFERROR(1/SUM(1/C49,1/C52,1/C54,1/C58,1/C59,1/C61),0)</f>
        <v>1.8840961818114118E-2</v>
      </c>
      <c r="D48" s="88">
        <f>IFERROR(1/SUM(1/D49,1/D50,1/D51,1/D52,1/D54,1/D58,1/D59,1/D61),0)</f>
        <v>6.8482943685910542E-5</v>
      </c>
      <c r="E48" s="88">
        <f>IFERROR(1/SUM(1/E49,1/E50,1/E51,1/E52,1/E54,1/E58,1/E59,1/E61),0)</f>
        <v>2.4392572094081456E-2</v>
      </c>
      <c r="F48" s="88">
        <f>IFERROR(1/SUM(1/F49,1/F50,1/F51,1/F52,1/F53,1/F54,1/F55,1/F56,1/F57,1/F58,1/F59,1/F60,1/F61,1/F62),0)</f>
        <v>12.92029634235351</v>
      </c>
      <c r="G48" s="95">
        <f t="shared" ref="G48:H48" si="29">IFERROR(1/SUM(1/G49,1/G50,1/G51,1/G52,1/G53,1/G54,1/G55,1/G56,1/G57,1/G58,1/G59,1/G60,1/G61,1/G62),0)</f>
        <v>1.0621424391844875E-2</v>
      </c>
      <c r="H48" s="95">
        <f t="shared" si="29"/>
        <v>6.823456368981993E-5</v>
      </c>
      <c r="I48" s="88">
        <f>IFERROR(1/SUM(1/I49,1/I50,1/I51,1/I52,1/I53,1/I54,1/I55,1/I56,1/I58,1/I59,1/I61,1/I62),0)</f>
        <v>1.9944442845787158</v>
      </c>
      <c r="J48" s="88">
        <f t="shared" ref="J48:M48" si="30">IFERROR(1/SUM(1/J49,1/J50,1/J51,1/J52,1/J53,1/J54,1/J55,1/J56,1/J58,1/J59,1/J61,1/J62),0)</f>
        <v>10.795574068753002</v>
      </c>
      <c r="K48" s="88">
        <f t="shared" si="30"/>
        <v>3.7556742841735073</v>
      </c>
      <c r="L48" s="88">
        <f t="shared" si="30"/>
        <v>2.3516704896955818</v>
      </c>
      <c r="M48" s="88">
        <f t="shared" si="30"/>
        <v>10.371920690398674</v>
      </c>
      <c r="N48" s="88">
        <f t="shared" ref="N48:R48" si="31">IFERROR(1/SUM(1/N49,1/N50,1/N51,1/N52,1/N53,1/N54,1/N55,1/N56,1/N57,1/N58,1/N59,1/N60,1/N61,1/N62),0)</f>
        <v>2.0297384841846506</v>
      </c>
      <c r="O48" s="88">
        <f t="shared" si="31"/>
        <v>11.098381091835561</v>
      </c>
      <c r="P48" s="88">
        <f t="shared" si="31"/>
        <v>3.8216362151141552</v>
      </c>
      <c r="Q48" s="88">
        <f t="shared" si="31"/>
        <v>2.4229286622892618</v>
      </c>
      <c r="R48" s="88">
        <f t="shared" si="31"/>
        <v>11.431837733655954</v>
      </c>
    </row>
    <row r="49" spans="1:18">
      <c r="A49" s="90" t="s">
        <v>354</v>
      </c>
      <c r="B49" s="97">
        <v>1</v>
      </c>
      <c r="C49" s="93">
        <f>IFERROR(C23/$B49,0)</f>
        <v>0.14719911696998131</v>
      </c>
      <c r="D49" s="93">
        <f>IFERROR(D23/$B49,0)</f>
        <v>1.4083759183823469E-4</v>
      </c>
      <c r="E49" s="93">
        <f>IFERROR(E23/$B49,0)</f>
        <v>5.0164185818690858E-2</v>
      </c>
      <c r="F49" s="93">
        <f>IFERROR(F23/$B49,0)</f>
        <v>3105.2933525311764</v>
      </c>
      <c r="G49" s="92">
        <f t="shared" ref="G49:G62" si="32">(IF(AND(C49&lt;&gt;0,E49&lt;&gt;0,F49&lt;&gt;0),1/((1/C49)+(1/E49)+(1/F49)),IF(AND(C49&lt;&gt;0,E49&lt;&gt;0,F49=0), 1/((1/C49)+(1/E49)),IF(AND(C49&lt;&gt;0,E49=0,F49&lt;&gt;0),1/((1/C49)+(1/F49)),IF(AND(C49=0,E49&lt;&gt;0,F49&lt;&gt;0),1/((1/E49)+(1/F49)),IF(AND(C49&lt;&gt;0,E49=0,F49=0),1/(1/C49),IF(AND(C49=0,E49&lt;&gt;0,F49=0),1/(1/E49),IF(AND(C49=0,E49=0,F49&lt;&gt;0),1/(1/F49),IF(AND(C49=0,E49=0,F49=0),0)))))))))</f>
        <v>3.741341366796902E-2</v>
      </c>
      <c r="H49" s="92">
        <f t="shared" ref="H49:H62" si="33">(IF(AND(C49&lt;&gt;0,D49&lt;&gt;0,F49&lt;&gt;0),1/((1/C49)+(1/D49)+(1/F49)),IF(AND(C49&lt;&gt;0,D49&lt;&gt;0,F49=0), 1/((1/C49)+(1/D49)),IF(AND(C49&lt;&gt;0,D49=0,F49&lt;&gt;0),1/((1/C49)+(1/F49)),IF(AND(C49=0,D49&lt;&gt;0,F49&lt;&gt;0),1/((1/D49)+(1/F49)),IF(AND(C49&lt;&gt;0,D49=0,F49=0),1/(1/C49),IF(AND(C49=0,D49&lt;&gt;0,F49=0),1/(1/D49),IF(AND(C49=0,D49=0,F49&lt;&gt;0),1/(1/F49),IF(AND(C49=0,D49=0,F49=0),0)))))))))</f>
        <v>1.4070296327344911E-4</v>
      </c>
      <c r="I49" s="93">
        <f t="shared" ref="I49:R49" si="34">IFERROR(I23/$B49,0)</f>
        <v>577.82442823217434</v>
      </c>
      <c r="J49" s="93">
        <f t="shared" si="34"/>
        <v>2316.7488867799452</v>
      </c>
      <c r="K49" s="93">
        <f t="shared" si="34"/>
        <v>839.57395555102266</v>
      </c>
      <c r="L49" s="93">
        <f t="shared" si="34"/>
        <v>591.74790843054029</v>
      </c>
      <c r="M49" s="93">
        <f t="shared" si="34"/>
        <v>2349.7990173981711</v>
      </c>
      <c r="N49" s="93">
        <f t="shared" si="34"/>
        <v>757.81576485809876</v>
      </c>
      <c r="O49" s="93">
        <f t="shared" si="34"/>
        <v>2851.7181598944949</v>
      </c>
      <c r="P49" s="93">
        <f t="shared" si="34"/>
        <v>1020.5634872011115</v>
      </c>
      <c r="Q49" s="93">
        <f t="shared" si="34"/>
        <v>726.71195062258244</v>
      </c>
      <c r="R49" s="93">
        <f t="shared" si="34"/>
        <v>2747.5538316538718</v>
      </c>
    </row>
    <row r="50" spans="1:18">
      <c r="A50" s="90" t="s">
        <v>355</v>
      </c>
      <c r="B50" s="97">
        <v>1</v>
      </c>
      <c r="C50" s="93">
        <f>IFERROR(C25/$B50,0)</f>
        <v>0</v>
      </c>
      <c r="D50" s="93">
        <f>IFERROR(D25/$B50,0)</f>
        <v>0.81943826335192727</v>
      </c>
      <c r="E50" s="93">
        <f>IFERROR(E25/$B50,0)</f>
        <v>291.87131626722265</v>
      </c>
      <c r="F50" s="93">
        <f>IFERROR(F25/$B50,0)</f>
        <v>58712.784869654701</v>
      </c>
      <c r="G50" s="92">
        <f t="shared" si="32"/>
        <v>290.42755113466882</v>
      </c>
      <c r="H50" s="92">
        <f t="shared" si="33"/>
        <v>0.81942682683605739</v>
      </c>
      <c r="I50" s="93">
        <f t="shared" ref="I50:R50" si="35">IFERROR(I25/$B50,0)</f>
        <v>9358.4563324222981</v>
      </c>
      <c r="J50" s="93">
        <f t="shared" si="35"/>
        <v>45206.102622717888</v>
      </c>
      <c r="K50" s="93">
        <f t="shared" si="35"/>
        <v>15852.362881071944</v>
      </c>
      <c r="L50" s="93">
        <f t="shared" si="35"/>
        <v>10258.307902847517</v>
      </c>
      <c r="M50" s="93">
        <f t="shared" si="35"/>
        <v>45827.745267575294</v>
      </c>
      <c r="N50" s="93">
        <f t="shared" si="35"/>
        <v>9912.2965433242061</v>
      </c>
      <c r="O50" s="93">
        <f t="shared" si="35"/>
        <v>48069.564431558902</v>
      </c>
      <c r="P50" s="93">
        <f t="shared" si="35"/>
        <v>16993.109600980093</v>
      </c>
      <c r="Q50" s="93">
        <f t="shared" si="35"/>
        <v>11141.469303221897</v>
      </c>
      <c r="R50" s="93">
        <f t="shared" si="35"/>
        <v>51948.88814745874</v>
      </c>
    </row>
    <row r="51" spans="1:18">
      <c r="A51" s="90" t="s">
        <v>356</v>
      </c>
      <c r="B51" s="97">
        <v>1</v>
      </c>
      <c r="C51" s="93">
        <f>IFERROR(C21/$B51,0)</f>
        <v>0</v>
      </c>
      <c r="D51" s="93">
        <f>IFERROR(D21/$B51,0)</f>
        <v>0.70437278542718162</v>
      </c>
      <c r="E51" s="93">
        <f>IFERROR(E21/$B51,0)</f>
        <v>250.88676135830821</v>
      </c>
      <c r="F51" s="93">
        <f>IFERROR(F21/$B51,0)</f>
        <v>3216097357.9226594</v>
      </c>
      <c r="G51" s="92">
        <f t="shared" si="32"/>
        <v>250.88674178671099</v>
      </c>
      <c r="H51" s="92">
        <f t="shared" si="33"/>
        <v>0.70437278527291358</v>
      </c>
      <c r="I51" s="93">
        <f t="shared" ref="I51:R51" si="36">IFERROR(I21/$B51,0)</f>
        <v>2224210438.4036183</v>
      </c>
      <c r="J51" s="93">
        <f t="shared" si="36"/>
        <v>4736034295.5663252</v>
      </c>
      <c r="K51" s="93">
        <f t="shared" si="36"/>
        <v>2531704969.058496</v>
      </c>
      <c r="L51" s="93">
        <f t="shared" si="36"/>
        <v>2224210438.4036183</v>
      </c>
      <c r="M51" s="93">
        <f t="shared" si="36"/>
        <v>2640240805.8752761</v>
      </c>
      <c r="N51" s="93">
        <f t="shared" si="36"/>
        <v>2397204583.6127877</v>
      </c>
      <c r="O51" s="93">
        <f t="shared" si="36"/>
        <v>5104392518.5548162</v>
      </c>
      <c r="P51" s="93">
        <f t="shared" si="36"/>
        <v>2728615355.5408235</v>
      </c>
      <c r="Q51" s="93">
        <f t="shared" si="36"/>
        <v>2397204583.6127877</v>
      </c>
      <c r="R51" s="93">
        <f t="shared" si="36"/>
        <v>2845592868.5544639</v>
      </c>
    </row>
    <row r="52" spans="1:18">
      <c r="A52" s="90" t="s">
        <v>357</v>
      </c>
      <c r="B52" s="98">
        <v>0.99980000000000002</v>
      </c>
      <c r="C52" s="93">
        <f>IFERROR(C17/$B52,0)</f>
        <v>296.57552195039557</v>
      </c>
      <c r="D52" s="93">
        <f>IFERROR(D17/$B52,0)</f>
        <v>0.11520159450248681</v>
      </c>
      <c r="E52" s="93">
        <f>IFERROR(E17/$B52,0)</f>
        <v>41.033037542064392</v>
      </c>
      <c r="F52" s="93">
        <f>IFERROR(F17/$B52,0)</f>
        <v>87.865604563696905</v>
      </c>
      <c r="G52" s="92">
        <f t="shared" si="32"/>
        <v>25.560120419686264</v>
      </c>
      <c r="H52" s="92">
        <f t="shared" si="33"/>
        <v>0.11500613574322738</v>
      </c>
      <c r="I52" s="93">
        <f t="shared" ref="I52:R52" si="37">IFERROR(I17/$B52,0)</f>
        <v>15.259805832255923</v>
      </c>
      <c r="J52" s="93">
        <f t="shared" si="37"/>
        <v>68.465662167388231</v>
      </c>
      <c r="K52" s="93">
        <f t="shared" si="37"/>
        <v>24.278603605456823</v>
      </c>
      <c r="L52" s="93">
        <f t="shared" si="37"/>
        <v>16.327264427835036</v>
      </c>
      <c r="M52" s="93">
        <f t="shared" si="37"/>
        <v>67.533640089493616</v>
      </c>
      <c r="N52" s="93">
        <f t="shared" si="37"/>
        <v>17.135652145562869</v>
      </c>
      <c r="O52" s="93">
        <f t="shared" si="37"/>
        <v>76.781315708020287</v>
      </c>
      <c r="P52" s="93">
        <f t="shared" si="37"/>
        <v>27.107162936432065</v>
      </c>
      <c r="Q52" s="93">
        <f t="shared" si="37"/>
        <v>19.277005280863804</v>
      </c>
      <c r="R52" s="93">
        <f t="shared" si="37"/>
        <v>77.743211697789391</v>
      </c>
    </row>
    <row r="53" spans="1:18">
      <c r="A53" s="90" t="s">
        <v>358</v>
      </c>
      <c r="B53" s="97">
        <v>2.0000000000000001E-4</v>
      </c>
      <c r="C53" s="93">
        <f>IFERROR(C5/$B53,0)</f>
        <v>0</v>
      </c>
      <c r="D53" s="93">
        <f>IFERROR(D5/$B53,0)</f>
        <v>0</v>
      </c>
      <c r="E53" s="93">
        <f>IFERROR(E5/$B53,0)</f>
        <v>0</v>
      </c>
      <c r="F53" s="93">
        <f>IFERROR(F5/$B53,0)</f>
        <v>855481897.20742738</v>
      </c>
      <c r="G53" s="92">
        <f t="shared" si="32"/>
        <v>855481897.20742726</v>
      </c>
      <c r="H53" s="92">
        <f t="shared" si="33"/>
        <v>855481897.20742726</v>
      </c>
      <c r="I53" s="93">
        <f t="shared" ref="I53:R53" si="38">IFERROR(I5/$B53,0)</f>
        <v>1495192529.171968</v>
      </c>
      <c r="J53" s="93">
        <f t="shared" si="38"/>
        <v>2636493335.4629974</v>
      </c>
      <c r="K53" s="93">
        <f t="shared" si="38"/>
        <v>1880031112.6297324</v>
      </c>
      <c r="L53" s="93">
        <f t="shared" si="38"/>
        <v>1557927880.0463166</v>
      </c>
      <c r="M53" s="93">
        <f t="shared" si="38"/>
        <v>569594425.36115277</v>
      </c>
      <c r="N53" s="93">
        <f t="shared" si="38"/>
        <v>1986944738.7663045</v>
      </c>
      <c r="O53" s="93">
        <f t="shared" si="38"/>
        <v>3503606699.1263824</v>
      </c>
      <c r="P53" s="93">
        <f t="shared" si="38"/>
        <v>2498352456.3390665</v>
      </c>
      <c r="Q53" s="93">
        <f t="shared" si="38"/>
        <v>2070313049.4837716</v>
      </c>
      <c r="R53" s="93">
        <f t="shared" si="38"/>
        <v>756927703.03548729</v>
      </c>
    </row>
    <row r="54" spans="1:18">
      <c r="A54" s="90" t="s">
        <v>359</v>
      </c>
      <c r="B54" s="97">
        <v>0.99999979999999999</v>
      </c>
      <c r="C54" s="93">
        <f>IFERROR(C9/$B54,0)</f>
        <v>367.9978660245265</v>
      </c>
      <c r="D54" s="93">
        <f>IFERROR(D9/$B54,0)</f>
        <v>0.14664813383659736</v>
      </c>
      <c r="E54" s="93">
        <f>IFERROR(E9/$B54,0)</f>
        <v>52.233811582016649</v>
      </c>
      <c r="F54" s="93">
        <f>IFERROR(F9/$B54,0)</f>
        <v>15.655270938510093</v>
      </c>
      <c r="G54" s="92">
        <f t="shared" si="32"/>
        <v>11.663392910678221</v>
      </c>
      <c r="H54" s="92">
        <f t="shared" si="33"/>
        <v>0.14522984307495718</v>
      </c>
      <c r="I54" s="93">
        <f t="shared" ref="I54:R54" si="39">IFERROR(I9/$B54,0)</f>
        <v>2.3063965354924103</v>
      </c>
      <c r="J54" s="93">
        <f t="shared" si="39"/>
        <v>12.933806259814085</v>
      </c>
      <c r="K54" s="93">
        <f t="shared" si="39"/>
        <v>4.4755075629197947</v>
      </c>
      <c r="L54" s="93">
        <f t="shared" si="39"/>
        <v>2.7642840829798736</v>
      </c>
      <c r="M54" s="93">
        <f t="shared" si="39"/>
        <v>12.691613923894341</v>
      </c>
      <c r="N54" s="93">
        <f t="shared" si="39"/>
        <v>2.3128502138715388</v>
      </c>
      <c r="O54" s="93">
        <f t="shared" si="39"/>
        <v>13.078018199611019</v>
      </c>
      <c r="P54" s="93">
        <f t="shared" si="39"/>
        <v>4.4777343652145607</v>
      </c>
      <c r="Q54" s="93">
        <f t="shared" si="39"/>
        <v>2.7863983556437129</v>
      </c>
      <c r="R54" s="93">
        <f t="shared" si="39"/>
        <v>13.8517346896137</v>
      </c>
    </row>
    <row r="55" spans="1:18">
      <c r="A55" s="90" t="s">
        <v>360</v>
      </c>
      <c r="B55" s="97">
        <v>1.9999999999999999E-7</v>
      </c>
      <c r="C55" s="93">
        <f>IFERROR(C24/$B55,0)</f>
        <v>0</v>
      </c>
      <c r="D55" s="93">
        <f>IFERROR(D24/$B55,0)</f>
        <v>0</v>
      </c>
      <c r="E55" s="93">
        <f>IFERROR(E24/$B55,0)</f>
        <v>0</v>
      </c>
      <c r="F55" s="93">
        <f>IFERROR(F24/$B55,0)</f>
        <v>150021613287.90469</v>
      </c>
      <c r="G55" s="92">
        <f t="shared" si="32"/>
        <v>150021613287.90469</v>
      </c>
      <c r="H55" s="92">
        <f t="shared" si="33"/>
        <v>150021613287.90469</v>
      </c>
      <c r="I55" s="93">
        <f t="shared" ref="I55:R55" si="40">IFERROR(I24/$B55,0)</f>
        <v>23632704439.054283</v>
      </c>
      <c r="J55" s="93">
        <f t="shared" si="40"/>
        <v>117391211592.68799</v>
      </c>
      <c r="K55" s="93">
        <f t="shared" si="40"/>
        <v>41131729863.392197</v>
      </c>
      <c r="L55" s="93">
        <f t="shared" si="40"/>
        <v>26413022608.354786</v>
      </c>
      <c r="M55" s="93">
        <f t="shared" si="40"/>
        <v>118924700142.85922</v>
      </c>
      <c r="N55" s="93">
        <f t="shared" si="40"/>
        <v>25588509477.371372</v>
      </c>
      <c r="O55" s="93">
        <f t="shared" si="40"/>
        <v>124319370797.21573</v>
      </c>
      <c r="P55" s="93">
        <f t="shared" si="40"/>
        <v>44258103195.736061</v>
      </c>
      <c r="Q55" s="93">
        <f t="shared" si="40"/>
        <v>27353381528.442818</v>
      </c>
      <c r="R55" s="93">
        <f t="shared" si="40"/>
        <v>132738653526.59615</v>
      </c>
    </row>
    <row r="56" spans="1:18">
      <c r="A56" s="90" t="s">
        <v>361</v>
      </c>
      <c r="B56" s="97">
        <v>0.99979000004200003</v>
      </c>
      <c r="C56" s="93">
        <f>IFERROR(C20/$B56,0)</f>
        <v>0</v>
      </c>
      <c r="D56" s="93">
        <f>IFERROR(D20/$B56,0)</f>
        <v>0</v>
      </c>
      <c r="E56" s="93">
        <f>IFERROR(E20/$B56,0)</f>
        <v>0</v>
      </c>
      <c r="F56" s="93">
        <f>IFERROR(F20/$B56,0)</f>
        <v>278239.14431909285</v>
      </c>
      <c r="G56" s="92">
        <f t="shared" si="32"/>
        <v>278239.14431909285</v>
      </c>
      <c r="H56" s="92">
        <f t="shared" si="33"/>
        <v>278239.14431909285</v>
      </c>
      <c r="I56" s="93">
        <f t="shared" ref="I56:R56" si="41">IFERROR(I20/$B56,0)</f>
        <v>42674.297539036364</v>
      </c>
      <c r="J56" s="93">
        <f t="shared" si="41"/>
        <v>219345.88935064699</v>
      </c>
      <c r="K56" s="93">
        <f t="shared" si="41"/>
        <v>76694.366905820614</v>
      </c>
      <c r="L56" s="93">
        <f t="shared" si="41"/>
        <v>48527.851626249321</v>
      </c>
      <c r="M56" s="93">
        <f t="shared" si="41"/>
        <v>222683.03543956298</v>
      </c>
      <c r="N56" s="93">
        <f t="shared" si="41"/>
        <v>44458.601869287311</v>
      </c>
      <c r="O56" s="93">
        <f t="shared" si="41"/>
        <v>227700.67606143578</v>
      </c>
      <c r="P56" s="93">
        <f t="shared" si="41"/>
        <v>80076.504206843238</v>
      </c>
      <c r="Q56" s="93">
        <f t="shared" si="41"/>
        <v>49943.723061932862</v>
      </c>
      <c r="R56" s="93">
        <f t="shared" si="41"/>
        <v>246185.12336906287</v>
      </c>
    </row>
    <row r="57" spans="1:18">
      <c r="A57" s="90" t="s">
        <v>362</v>
      </c>
      <c r="B57" s="97">
        <v>2.0999995799999999E-4</v>
      </c>
      <c r="C57" s="93">
        <f>IFERROR(C29/$B57,0)</f>
        <v>0</v>
      </c>
      <c r="D57" s="93">
        <f>IFERROR(D29/$B57,0)</f>
        <v>0</v>
      </c>
      <c r="E57" s="93">
        <f>IFERROR(E29/$B57,0)</f>
        <v>0</v>
      </c>
      <c r="F57" s="93">
        <f>IFERROR(F29/$B57,0)</f>
        <v>39769.311026521544</v>
      </c>
      <c r="G57" s="92">
        <f t="shared" si="32"/>
        <v>39769.311026521544</v>
      </c>
      <c r="H57" s="92">
        <f t="shared" si="33"/>
        <v>39769.311026521544</v>
      </c>
      <c r="I57" s="93">
        <f t="shared" ref="I57:R57" si="42">IFERROR(I29/$B57,0)</f>
        <v>0</v>
      </c>
      <c r="J57" s="93">
        <f t="shared" si="42"/>
        <v>0</v>
      </c>
      <c r="K57" s="93">
        <f t="shared" si="42"/>
        <v>0</v>
      </c>
      <c r="L57" s="93">
        <f t="shared" si="42"/>
        <v>0</v>
      </c>
      <c r="M57" s="93">
        <f t="shared" si="42"/>
        <v>0</v>
      </c>
      <c r="N57" s="93">
        <f t="shared" si="42"/>
        <v>6022.3020640187342</v>
      </c>
      <c r="O57" s="93">
        <f t="shared" si="42"/>
        <v>32901.013043097279</v>
      </c>
      <c r="P57" s="93">
        <f t="shared" si="42"/>
        <v>11425.667067339828</v>
      </c>
      <c r="Q57" s="93">
        <f t="shared" si="42"/>
        <v>7178.8578419679443</v>
      </c>
      <c r="R57" s="93">
        <f t="shared" si="42"/>
        <v>35187.761827425231</v>
      </c>
    </row>
    <row r="58" spans="1:18">
      <c r="A58" s="90" t="s">
        <v>363</v>
      </c>
      <c r="B58" s="97">
        <v>1</v>
      </c>
      <c r="C58" s="93">
        <f>IFERROR(C16/$B58,0)</f>
        <v>5.9218035562636162E-2</v>
      </c>
      <c r="D58" s="93">
        <f>IFERROR(D16/$B58,0)</f>
        <v>2.4056835753462967E-4</v>
      </c>
      <c r="E58" s="93">
        <f>IFERROR(E16/$B58,0)</f>
        <v>8.5686751895939592E-2</v>
      </c>
      <c r="F58" s="93">
        <f>IFERROR(F16/$B58,0)</f>
        <v>8870.2040033028225</v>
      </c>
      <c r="G58" s="92">
        <f t="shared" si="32"/>
        <v>3.5017346067980293E-2</v>
      </c>
      <c r="H58" s="92">
        <f t="shared" si="33"/>
        <v>2.3959501615705483E-4</v>
      </c>
      <c r="I58" s="93">
        <f t="shared" ref="I58:R58" si="43">IFERROR(I16/$B58,0)</f>
        <v>7936.6522539187827</v>
      </c>
      <c r="J58" s="93">
        <f t="shared" si="43"/>
        <v>12484.62152301831</v>
      </c>
      <c r="K58" s="93">
        <f t="shared" si="43"/>
        <v>8080.9550221718537</v>
      </c>
      <c r="L58" s="93">
        <f t="shared" si="43"/>
        <v>7936.6522539187827</v>
      </c>
      <c r="M58" s="93">
        <f t="shared" si="43"/>
        <v>6545.7287056796431</v>
      </c>
      <c r="N58" s="93">
        <f t="shared" si="43"/>
        <v>10054.690168624964</v>
      </c>
      <c r="O58" s="93">
        <f t="shared" si="43"/>
        <v>15364.58518105686</v>
      </c>
      <c r="P58" s="93">
        <f t="shared" si="43"/>
        <v>10206.274950850109</v>
      </c>
      <c r="Q58" s="93">
        <f t="shared" si="43"/>
        <v>10075.813467298545</v>
      </c>
      <c r="R58" s="93">
        <f t="shared" si="43"/>
        <v>7848.3287181098931</v>
      </c>
    </row>
    <row r="59" spans="1:18">
      <c r="A59" s="90" t="s">
        <v>364</v>
      </c>
      <c r="B59" s="97">
        <v>1</v>
      </c>
      <c r="C59" s="93">
        <f>IFERROR(C7/$B59,0)</f>
        <v>31.462406680606691</v>
      </c>
      <c r="D59" s="93">
        <f>IFERROR(D7/$B59,0)</f>
        <v>9.9358027118754567E-3</v>
      </c>
      <c r="E59" s="93">
        <f>IFERROR(E7/$B59,0)</f>
        <v>3.5389802324144917</v>
      </c>
      <c r="F59" s="93">
        <f>IFERROR(F7/$B59,0)</f>
        <v>602.63790578680334</v>
      </c>
      <c r="G59" s="92">
        <f t="shared" si="32"/>
        <v>3.1644507123076728</v>
      </c>
      <c r="H59" s="92">
        <f t="shared" si="33"/>
        <v>9.9325022766454749E-3</v>
      </c>
      <c r="I59" s="93">
        <f t="shared" ref="I59:R59" si="44">IFERROR(I7/$B59,0)</f>
        <v>3393.2210466680435</v>
      </c>
      <c r="J59" s="93">
        <f t="shared" si="44"/>
        <v>5917.9390873436696</v>
      </c>
      <c r="K59" s="93">
        <f t="shared" si="44"/>
        <v>4091.4146776696975</v>
      </c>
      <c r="L59" s="93">
        <f t="shared" si="44"/>
        <v>3464.1594657621481</v>
      </c>
      <c r="M59" s="93">
        <f t="shared" si="44"/>
        <v>452.62133026901989</v>
      </c>
      <c r="N59" s="93">
        <f t="shared" si="44"/>
        <v>4195.1110073025275</v>
      </c>
      <c r="O59" s="93">
        <f t="shared" si="44"/>
        <v>6983.7648900323256</v>
      </c>
      <c r="P59" s="93">
        <f t="shared" si="44"/>
        <v>4716.4483281542543</v>
      </c>
      <c r="Q59" s="93">
        <f t="shared" si="44"/>
        <v>4247.4953042896614</v>
      </c>
      <c r="R59" s="93">
        <f t="shared" si="44"/>
        <v>533.21213140611769</v>
      </c>
    </row>
    <row r="60" spans="1:18">
      <c r="A60" s="90" t="s">
        <v>365</v>
      </c>
      <c r="B60" s="99">
        <v>1.9000000000000001E-8</v>
      </c>
      <c r="C60" s="93">
        <f>IFERROR(C12/$B60,0)</f>
        <v>0</v>
      </c>
      <c r="D60" s="93">
        <f>IFERROR(D12/$B60,0)</f>
        <v>0</v>
      </c>
      <c r="E60" s="93">
        <f>IFERROR(E12/$B60,0)</f>
        <v>0</v>
      </c>
      <c r="F60" s="93">
        <f>IFERROR(F12/$B60,0)</f>
        <v>7539173576.3383541</v>
      </c>
      <c r="G60" s="92">
        <f t="shared" si="32"/>
        <v>7539173576.3383541</v>
      </c>
      <c r="H60" s="92">
        <f t="shared" si="33"/>
        <v>7539173576.3383541</v>
      </c>
      <c r="I60" s="93">
        <f t="shared" ref="I60:R60" si="45">IFERROR(I12/$B60,0)</f>
        <v>0</v>
      </c>
      <c r="J60" s="93">
        <f t="shared" si="45"/>
        <v>0</v>
      </c>
      <c r="K60" s="93">
        <f t="shared" si="45"/>
        <v>0</v>
      </c>
      <c r="L60" s="93">
        <f t="shared" si="45"/>
        <v>0</v>
      </c>
      <c r="M60" s="93">
        <f t="shared" si="45"/>
        <v>0</v>
      </c>
      <c r="N60" s="93">
        <f t="shared" si="45"/>
        <v>1913488854.2986524</v>
      </c>
      <c r="O60" s="93">
        <f t="shared" si="45"/>
        <v>8194596990.8811312</v>
      </c>
      <c r="P60" s="93">
        <f t="shared" si="45"/>
        <v>2918701080.6341629</v>
      </c>
      <c r="Q60" s="93">
        <f t="shared" si="45"/>
        <v>2066816105.4633453</v>
      </c>
      <c r="R60" s="93">
        <f t="shared" si="45"/>
        <v>6670637165.499198</v>
      </c>
    </row>
    <row r="61" spans="1:18">
      <c r="A61" s="90" t="s">
        <v>366</v>
      </c>
      <c r="B61" s="97">
        <v>1</v>
      </c>
      <c r="C61" s="93">
        <f>IFERROR(C18/$B61,0)</f>
        <v>3.4062605579830388E-2</v>
      </c>
      <c r="D61" s="93">
        <f>IFERROR(D18/$B61,0)</f>
        <v>3.0996307605423443E-4</v>
      </c>
      <c r="E61" s="93">
        <f>IFERROR(E18/$B61,0)</f>
        <v>0.11040408417361448</v>
      </c>
      <c r="F61" s="93">
        <f>IFERROR(F18/$B61,0)</f>
        <v>2368705.6118447762</v>
      </c>
      <c r="G61" s="92">
        <f t="shared" si="32"/>
        <v>2.6031265329731719E-2</v>
      </c>
      <c r="H61" s="92">
        <f t="shared" si="33"/>
        <v>3.0716790788254443E-4</v>
      </c>
      <c r="I61" s="93">
        <f t="shared" ref="I61:R61" si="46">IFERROR(I18/$B61,0)</f>
        <v>363079.1833163838</v>
      </c>
      <c r="J61" s="93">
        <f t="shared" si="46"/>
        <v>1871158.9310844352</v>
      </c>
      <c r="K61" s="93">
        <f t="shared" si="46"/>
        <v>652678.05572349962</v>
      </c>
      <c r="L61" s="93">
        <f t="shared" si="46"/>
        <v>415340.58091495436</v>
      </c>
      <c r="M61" s="93">
        <f t="shared" si="46"/>
        <v>1900376.8554558514</v>
      </c>
      <c r="N61" s="93">
        <f t="shared" si="46"/>
        <v>376994.08622898924</v>
      </c>
      <c r="O61" s="93">
        <f t="shared" si="46"/>
        <v>1942421.9924711187</v>
      </c>
      <c r="P61" s="93">
        <f t="shared" si="46"/>
        <v>682057.76087972929</v>
      </c>
      <c r="Q61" s="93">
        <f t="shared" si="46"/>
        <v>427359.39036101213</v>
      </c>
      <c r="R61" s="93">
        <f t="shared" si="46"/>
        <v>2095823.3058977339</v>
      </c>
    </row>
    <row r="62" spans="1:18">
      <c r="A62" s="90" t="s">
        <v>367</v>
      </c>
      <c r="B62" s="97">
        <v>1.339E-6</v>
      </c>
      <c r="C62" s="93">
        <f>IFERROR(C27/$B62,0)</f>
        <v>0</v>
      </c>
      <c r="D62" s="93">
        <f>IFERROR(D27/$B62,0)</f>
        <v>0</v>
      </c>
      <c r="E62" s="93">
        <f>IFERROR(E27/$B62,0)</f>
        <v>0</v>
      </c>
      <c r="F62" s="93">
        <f>IFERROR(F27/$B62,0)</f>
        <v>249342940.58218855</v>
      </c>
      <c r="G62" s="92">
        <f t="shared" si="32"/>
        <v>249342940.58218855</v>
      </c>
      <c r="H62" s="92">
        <f t="shared" si="33"/>
        <v>249342940.58218855</v>
      </c>
      <c r="I62" s="93">
        <f t="shared" ref="I62:R62" si="47">IFERROR(I27/$B62,0)</f>
        <v>1069569435.149909</v>
      </c>
      <c r="J62" s="93">
        <f t="shared" si="47"/>
        <v>1801934713.4052656</v>
      </c>
      <c r="K62" s="93">
        <f t="shared" si="47"/>
        <v>1292553875.6935298</v>
      </c>
      <c r="L62" s="93">
        <f t="shared" si="47"/>
        <v>1096829825.5510314</v>
      </c>
      <c r="M62" s="93">
        <f t="shared" si="47"/>
        <v>191018761.09465393</v>
      </c>
      <c r="N62" s="93">
        <f t="shared" si="47"/>
        <v>1202567654.9790628</v>
      </c>
      <c r="O62" s="93">
        <f t="shared" si="47"/>
        <v>2146237017.8024499</v>
      </c>
      <c r="P62" s="93">
        <f t="shared" si="47"/>
        <v>1557345505.2207911</v>
      </c>
      <c r="Q62" s="93">
        <f t="shared" si="47"/>
        <v>1310943817.1899865</v>
      </c>
      <c r="R62" s="93">
        <f t="shared" si="47"/>
        <v>220617852.8138133</v>
      </c>
    </row>
    <row r="63" spans="1:18">
      <c r="A63" s="87" t="s">
        <v>32</v>
      </c>
      <c r="B63" s="87" t="s">
        <v>8</v>
      </c>
      <c r="C63" s="88">
        <f>IFERROR(1/SUM(1/C66,1/C68,1/C72,1/C73,1/C75),0)</f>
        <v>2.1606519190075696E-2</v>
      </c>
      <c r="D63" s="88">
        <f>IFERROR(1/SUM(1/D64,1/D65,1/D66,1/D68,1/D72,1/D73,1/D75),0)</f>
        <v>1.3330135819902082E-4</v>
      </c>
      <c r="E63" s="88">
        <f t="shared" ref="E63" si="48">IFERROR(1/SUM(1/E64,1/E65,1/E66,1/E68,1/E72,1/E73,1/E75),0)</f>
        <v>4.747989521334723E-2</v>
      </c>
      <c r="F63" s="88">
        <f>IFERROR(1/SUM(1/F64,1/F65,1/F66,1/F67,1/F68,1/F69,1/F70,1/F71,1/F72,1/F73,1/F74,1/F75,1/F76),0)</f>
        <v>12.97427885175358</v>
      </c>
      <c r="G63" s="95">
        <f t="shared" ref="G63:H63" si="49">IFERROR(1/SUM(1/G64,1/G65,1/G66,1/G67,1/G68,1/G69,1/G70,1/G71,1/G72,1/G73,1/G74,1/G75,1/G76),0)</f>
        <v>1.4832185113976574E-2</v>
      </c>
      <c r="H63" s="95">
        <f t="shared" si="49"/>
        <v>1.3248264573235323E-4</v>
      </c>
      <c r="I63" s="88">
        <f>IFERROR(1/SUM(1/I64,1/I65,1/I66,1/I67,1/I68,1/I69,1/I70,1/I72,1/I73,1/I75,1/I76),0)</f>
        <v>2.0013522402517063</v>
      </c>
      <c r="J63" s="88">
        <f t="shared" ref="J63:M63" si="50">IFERROR(1/SUM(1/J64,1/J65,1/J66,1/J67,1/J68,1/J69,1/J70,1/J72,1/J73,1/J75,1/J76),0)</f>
        <v>10.846114736177404</v>
      </c>
      <c r="K63" s="88">
        <f t="shared" si="50"/>
        <v>3.772550068832611</v>
      </c>
      <c r="L63" s="88">
        <f t="shared" si="50"/>
        <v>2.3610535731564233</v>
      </c>
      <c r="M63" s="88">
        <f t="shared" si="50"/>
        <v>10.417904914040141</v>
      </c>
      <c r="N63" s="88">
        <f t="shared" ref="N63:R63" si="51">IFERROR(1/SUM(1/N64,1/N65,1/N66,1/N67,1/N68,1/N69,1/N70,1/N71,1/N72,1/N73,1/N74,1/N75,1/N76),0)</f>
        <v>2.0351895486002585</v>
      </c>
      <c r="O63" s="88">
        <f t="shared" si="51"/>
        <v>11.141742777823517</v>
      </c>
      <c r="P63" s="88">
        <f t="shared" si="51"/>
        <v>3.8360006315552693</v>
      </c>
      <c r="Q63" s="88">
        <f t="shared" si="51"/>
        <v>2.4310339671117127</v>
      </c>
      <c r="R63" s="88">
        <f t="shared" si="51"/>
        <v>11.479601288884499</v>
      </c>
    </row>
    <row r="64" spans="1:18">
      <c r="A64" s="90" t="s">
        <v>355</v>
      </c>
      <c r="B64" s="97">
        <v>1</v>
      </c>
      <c r="C64" s="83">
        <f>IFERROR(C25/$B64,0)</f>
        <v>0</v>
      </c>
      <c r="D64" s="83">
        <f>IFERROR(D25/$B64,0)</f>
        <v>0.81943826335192727</v>
      </c>
      <c r="E64" s="83">
        <f>IFERROR(E25/$B64,0)</f>
        <v>291.87131626722265</v>
      </c>
      <c r="F64" s="83">
        <f>IFERROR(F25/$B64,0)</f>
        <v>58712.784869654701</v>
      </c>
      <c r="G64" s="92">
        <f t="shared" ref="G64:G76" si="52">(IF(AND(C64&lt;&gt;0,E64&lt;&gt;0,F64&lt;&gt;0),1/((1/C64)+(1/E64)+(1/F64)),IF(AND(C64&lt;&gt;0,E64&lt;&gt;0,F64=0), 1/((1/C64)+(1/E64)),IF(AND(C64&lt;&gt;0,E64=0,F64&lt;&gt;0),1/((1/C64)+(1/F64)),IF(AND(C64=0,E64&lt;&gt;0,F64&lt;&gt;0),1/((1/E64)+(1/F64)),IF(AND(C64&lt;&gt;0,E64=0,F64=0),1/(1/C64),IF(AND(C64=0,E64&lt;&gt;0,F64=0),1/(1/E64),IF(AND(C64=0,E64=0,F64&lt;&gt;0),1/(1/F64),IF(AND(C64=0,E64=0,F64=0),0)))))))))</f>
        <v>290.42755113466882</v>
      </c>
      <c r="H64" s="92">
        <f t="shared" ref="H64:H76" si="53">(IF(AND(C64&lt;&gt;0,D64&lt;&gt;0,F64&lt;&gt;0),1/((1/C64)+(1/D64)+(1/F64)),IF(AND(C64&lt;&gt;0,D64&lt;&gt;0,F64=0), 1/((1/C64)+(1/D64)),IF(AND(C64&lt;&gt;0,D64=0,F64&lt;&gt;0),1/((1/C64)+(1/F64)),IF(AND(C64=0,D64&lt;&gt;0,F64&lt;&gt;0),1/((1/D64)+(1/F64)),IF(AND(C64&lt;&gt;0,D64=0,F64=0),1/(1/C64),IF(AND(C64=0,D64&lt;&gt;0,F64=0),1/(1/D64),IF(AND(C64=0,D64=0,F64&lt;&gt;0),1/(1/F64),IF(AND(C64=0,D64=0,F64=0),0)))))))))</f>
        <v>0.81942682683605739</v>
      </c>
      <c r="I64" s="83">
        <f t="shared" ref="I64:R64" si="54">IFERROR(I25/$B64,0)</f>
        <v>9358.4563324222981</v>
      </c>
      <c r="J64" s="83">
        <f t="shared" si="54"/>
        <v>45206.102622717888</v>
      </c>
      <c r="K64" s="83">
        <f t="shared" si="54"/>
        <v>15852.362881071944</v>
      </c>
      <c r="L64" s="83">
        <f t="shared" si="54"/>
        <v>10258.307902847517</v>
      </c>
      <c r="M64" s="83">
        <f t="shared" si="54"/>
        <v>45827.745267575294</v>
      </c>
      <c r="N64" s="83">
        <f t="shared" si="54"/>
        <v>9912.2965433242061</v>
      </c>
      <c r="O64" s="83">
        <f t="shared" si="54"/>
        <v>48069.564431558902</v>
      </c>
      <c r="P64" s="83">
        <f t="shared" si="54"/>
        <v>16993.109600980093</v>
      </c>
      <c r="Q64" s="83">
        <f t="shared" si="54"/>
        <v>11141.469303221897</v>
      </c>
      <c r="R64" s="83">
        <f t="shared" si="54"/>
        <v>51948.88814745874</v>
      </c>
    </row>
    <row r="65" spans="1:18">
      <c r="A65" s="90" t="s">
        <v>356</v>
      </c>
      <c r="B65" s="97">
        <v>1</v>
      </c>
      <c r="C65" s="83">
        <f>IFERROR(C21/$B65,0)</f>
        <v>0</v>
      </c>
      <c r="D65" s="83">
        <f>IFERROR(D21/$B65,0)</f>
        <v>0.70437278542718162</v>
      </c>
      <c r="E65" s="83">
        <f>IFERROR(E21/$B65,0)</f>
        <v>250.88676135830821</v>
      </c>
      <c r="F65" s="83">
        <f>IFERROR(F21/$B65,0)</f>
        <v>3216097357.9226594</v>
      </c>
      <c r="G65" s="92">
        <f t="shared" si="52"/>
        <v>250.88674178671099</v>
      </c>
      <c r="H65" s="92">
        <f t="shared" si="53"/>
        <v>0.70437278527291358</v>
      </c>
      <c r="I65" s="83">
        <f t="shared" ref="I65:R65" si="55">IFERROR(I21/$B65,0)</f>
        <v>2224210438.4036183</v>
      </c>
      <c r="J65" s="83">
        <f t="shared" si="55"/>
        <v>4736034295.5663252</v>
      </c>
      <c r="K65" s="83">
        <f t="shared" si="55"/>
        <v>2531704969.058496</v>
      </c>
      <c r="L65" s="83">
        <f t="shared" si="55"/>
        <v>2224210438.4036183</v>
      </c>
      <c r="M65" s="83">
        <f t="shared" si="55"/>
        <v>2640240805.8752761</v>
      </c>
      <c r="N65" s="83">
        <f t="shared" si="55"/>
        <v>2397204583.6127877</v>
      </c>
      <c r="O65" s="83">
        <f t="shared" si="55"/>
        <v>5104392518.5548162</v>
      </c>
      <c r="P65" s="83">
        <f t="shared" si="55"/>
        <v>2728615355.5408235</v>
      </c>
      <c r="Q65" s="83">
        <f t="shared" si="55"/>
        <v>2397204583.6127877</v>
      </c>
      <c r="R65" s="83">
        <f t="shared" si="55"/>
        <v>2845592868.5544639</v>
      </c>
    </row>
    <row r="66" spans="1:18">
      <c r="A66" s="90" t="s">
        <v>357</v>
      </c>
      <c r="B66" s="98">
        <v>0.99980000000000002</v>
      </c>
      <c r="C66" s="83">
        <f>IFERROR(C17/$B66,0)</f>
        <v>296.57552195039557</v>
      </c>
      <c r="D66" s="83">
        <f>IFERROR(D17/$B66,0)</f>
        <v>0.11520159450248681</v>
      </c>
      <c r="E66" s="83">
        <f>IFERROR(E17/$B66,0)</f>
        <v>41.033037542064392</v>
      </c>
      <c r="F66" s="83">
        <f>IFERROR(F17/$B66,0)</f>
        <v>87.865604563696905</v>
      </c>
      <c r="G66" s="92">
        <f t="shared" si="52"/>
        <v>25.560120419686264</v>
      </c>
      <c r="H66" s="92">
        <f t="shared" si="53"/>
        <v>0.11500613574322738</v>
      </c>
      <c r="I66" s="83">
        <f t="shared" ref="I66:R66" si="56">IFERROR(I17/$B66,0)</f>
        <v>15.259805832255923</v>
      </c>
      <c r="J66" s="83">
        <f t="shared" si="56"/>
        <v>68.465662167388231</v>
      </c>
      <c r="K66" s="83">
        <f t="shared" si="56"/>
        <v>24.278603605456823</v>
      </c>
      <c r="L66" s="83">
        <f t="shared" si="56"/>
        <v>16.327264427835036</v>
      </c>
      <c r="M66" s="83">
        <f t="shared" si="56"/>
        <v>67.533640089493616</v>
      </c>
      <c r="N66" s="83">
        <f t="shared" si="56"/>
        <v>17.135652145562869</v>
      </c>
      <c r="O66" s="83">
        <f t="shared" si="56"/>
        <v>76.781315708020287</v>
      </c>
      <c r="P66" s="83">
        <f t="shared" si="56"/>
        <v>27.107162936432065</v>
      </c>
      <c r="Q66" s="83">
        <f t="shared" si="56"/>
        <v>19.277005280863804</v>
      </c>
      <c r="R66" s="83">
        <f t="shared" si="56"/>
        <v>77.743211697789391</v>
      </c>
    </row>
    <row r="67" spans="1:18">
      <c r="A67" s="90" t="s">
        <v>358</v>
      </c>
      <c r="B67" s="97">
        <v>2.0000000000000001E-4</v>
      </c>
      <c r="C67" s="83">
        <f>IFERROR(C5/$B67,0)</f>
        <v>0</v>
      </c>
      <c r="D67" s="83">
        <f>IFERROR(D5/$B67,0)</f>
        <v>0</v>
      </c>
      <c r="E67" s="83">
        <f>IFERROR(E5/$B67,0)</f>
        <v>0</v>
      </c>
      <c r="F67" s="83">
        <f>IFERROR(F5/$B67,0)</f>
        <v>855481897.20742738</v>
      </c>
      <c r="G67" s="92">
        <f t="shared" si="52"/>
        <v>855481897.20742726</v>
      </c>
      <c r="H67" s="92">
        <f t="shared" si="53"/>
        <v>855481897.20742726</v>
      </c>
      <c r="I67" s="83">
        <f t="shared" ref="I67:R67" si="57">IFERROR(I5/$B67,0)</f>
        <v>1495192529.171968</v>
      </c>
      <c r="J67" s="83">
        <f t="shared" si="57"/>
        <v>2636493335.4629974</v>
      </c>
      <c r="K67" s="83">
        <f t="shared" si="57"/>
        <v>1880031112.6297324</v>
      </c>
      <c r="L67" s="83">
        <f t="shared" si="57"/>
        <v>1557927880.0463166</v>
      </c>
      <c r="M67" s="83">
        <f t="shared" si="57"/>
        <v>569594425.36115277</v>
      </c>
      <c r="N67" s="83">
        <f t="shared" si="57"/>
        <v>1986944738.7663045</v>
      </c>
      <c r="O67" s="83">
        <f t="shared" si="57"/>
        <v>3503606699.1263824</v>
      </c>
      <c r="P67" s="83">
        <f t="shared" si="57"/>
        <v>2498352456.3390665</v>
      </c>
      <c r="Q67" s="83">
        <f t="shared" si="57"/>
        <v>2070313049.4837716</v>
      </c>
      <c r="R67" s="83">
        <f t="shared" si="57"/>
        <v>756927703.03548729</v>
      </c>
    </row>
    <row r="68" spans="1:18">
      <c r="A68" s="90" t="s">
        <v>359</v>
      </c>
      <c r="B68" s="97">
        <v>0.99999979999999999</v>
      </c>
      <c r="C68" s="83">
        <f>IFERROR(C9/$B68,0)</f>
        <v>367.9978660245265</v>
      </c>
      <c r="D68" s="83">
        <f>IFERROR(D9/$B68,0)</f>
        <v>0.14664813383659736</v>
      </c>
      <c r="E68" s="83">
        <f>IFERROR(E9/$B68,0)</f>
        <v>52.233811582016649</v>
      </c>
      <c r="F68" s="83">
        <f>IFERROR(F9/$B68,0)</f>
        <v>15.655270938510093</v>
      </c>
      <c r="G68" s="92">
        <f t="shared" si="52"/>
        <v>11.663392910678221</v>
      </c>
      <c r="H68" s="92">
        <f t="shared" si="53"/>
        <v>0.14522984307495718</v>
      </c>
      <c r="I68" s="83">
        <f t="shared" ref="I68:R68" si="58">IFERROR(I9/$B68,0)</f>
        <v>2.3063965354924103</v>
      </c>
      <c r="J68" s="83">
        <f t="shared" si="58"/>
        <v>12.933806259814085</v>
      </c>
      <c r="K68" s="83">
        <f t="shared" si="58"/>
        <v>4.4755075629197947</v>
      </c>
      <c r="L68" s="83">
        <f t="shared" si="58"/>
        <v>2.7642840829798736</v>
      </c>
      <c r="M68" s="83">
        <f t="shared" si="58"/>
        <v>12.691613923894341</v>
      </c>
      <c r="N68" s="83">
        <f t="shared" si="58"/>
        <v>2.3128502138715388</v>
      </c>
      <c r="O68" s="83">
        <f t="shared" si="58"/>
        <v>13.078018199611019</v>
      </c>
      <c r="P68" s="83">
        <f t="shared" si="58"/>
        <v>4.4777343652145607</v>
      </c>
      <c r="Q68" s="83">
        <f t="shared" si="58"/>
        <v>2.7863983556437129</v>
      </c>
      <c r="R68" s="83">
        <f t="shared" si="58"/>
        <v>13.8517346896137</v>
      </c>
    </row>
    <row r="69" spans="1:18">
      <c r="A69" s="90" t="s">
        <v>360</v>
      </c>
      <c r="B69" s="97">
        <v>1.9999999999999999E-7</v>
      </c>
      <c r="C69" s="83">
        <f>IFERROR(C24/$B69,0)</f>
        <v>0</v>
      </c>
      <c r="D69" s="83">
        <f>IFERROR(D24/$B69,0)</f>
        <v>0</v>
      </c>
      <c r="E69" s="83">
        <f>IFERROR(E24/$B69,0)</f>
        <v>0</v>
      </c>
      <c r="F69" s="83">
        <f>IFERROR(F24/$B69,0)</f>
        <v>150021613287.90469</v>
      </c>
      <c r="G69" s="92">
        <f t="shared" si="52"/>
        <v>150021613287.90469</v>
      </c>
      <c r="H69" s="92">
        <f t="shared" si="53"/>
        <v>150021613287.90469</v>
      </c>
      <c r="I69" s="83">
        <f t="shared" ref="I69:R69" si="59">IFERROR(I24/$B69,0)</f>
        <v>23632704439.054283</v>
      </c>
      <c r="J69" s="83">
        <f t="shared" si="59"/>
        <v>117391211592.68799</v>
      </c>
      <c r="K69" s="83">
        <f t="shared" si="59"/>
        <v>41131729863.392197</v>
      </c>
      <c r="L69" s="83">
        <f t="shared" si="59"/>
        <v>26413022608.354786</v>
      </c>
      <c r="M69" s="83">
        <f t="shared" si="59"/>
        <v>118924700142.85922</v>
      </c>
      <c r="N69" s="83">
        <f t="shared" si="59"/>
        <v>25588509477.371372</v>
      </c>
      <c r="O69" s="83">
        <f t="shared" si="59"/>
        <v>124319370797.21573</v>
      </c>
      <c r="P69" s="83">
        <f t="shared" si="59"/>
        <v>44258103195.736061</v>
      </c>
      <c r="Q69" s="83">
        <f t="shared" si="59"/>
        <v>27353381528.442818</v>
      </c>
      <c r="R69" s="83">
        <f t="shared" si="59"/>
        <v>132738653526.59615</v>
      </c>
    </row>
    <row r="70" spans="1:18">
      <c r="A70" s="90" t="s">
        <v>361</v>
      </c>
      <c r="B70" s="97">
        <v>0.99979000004200003</v>
      </c>
      <c r="C70" s="83">
        <f>IFERROR(C20/$B70,0)</f>
        <v>0</v>
      </c>
      <c r="D70" s="83">
        <f>IFERROR(D20/$B70,0)</f>
        <v>0</v>
      </c>
      <c r="E70" s="83">
        <f>IFERROR(E20/$B70,0)</f>
        <v>0</v>
      </c>
      <c r="F70" s="83">
        <f>IFERROR(F20/$B70,0)</f>
        <v>278239.14431909285</v>
      </c>
      <c r="G70" s="92">
        <f t="shared" si="52"/>
        <v>278239.14431909285</v>
      </c>
      <c r="H70" s="92">
        <f t="shared" si="53"/>
        <v>278239.14431909285</v>
      </c>
      <c r="I70" s="83">
        <f t="shared" ref="I70:R70" si="60">IFERROR(I20/$B70,0)</f>
        <v>42674.297539036364</v>
      </c>
      <c r="J70" s="83">
        <f t="shared" si="60"/>
        <v>219345.88935064699</v>
      </c>
      <c r="K70" s="83">
        <f t="shared" si="60"/>
        <v>76694.366905820614</v>
      </c>
      <c r="L70" s="83">
        <f t="shared" si="60"/>
        <v>48527.851626249321</v>
      </c>
      <c r="M70" s="83">
        <f t="shared" si="60"/>
        <v>222683.03543956298</v>
      </c>
      <c r="N70" s="83">
        <f t="shared" si="60"/>
        <v>44458.601869287311</v>
      </c>
      <c r="O70" s="83">
        <f t="shared" si="60"/>
        <v>227700.67606143578</v>
      </c>
      <c r="P70" s="83">
        <f t="shared" si="60"/>
        <v>80076.504206843238</v>
      </c>
      <c r="Q70" s="83">
        <f t="shared" si="60"/>
        <v>49943.723061932862</v>
      </c>
      <c r="R70" s="83">
        <f t="shared" si="60"/>
        <v>246185.12336906287</v>
      </c>
    </row>
    <row r="71" spans="1:18">
      <c r="A71" s="90" t="s">
        <v>362</v>
      </c>
      <c r="B71" s="97">
        <v>2.0999995799999999E-4</v>
      </c>
      <c r="C71" s="83">
        <f>IFERROR(C29/$B71,0)</f>
        <v>0</v>
      </c>
      <c r="D71" s="83">
        <f>IFERROR(D29/$B71,0)</f>
        <v>0</v>
      </c>
      <c r="E71" s="83">
        <f>IFERROR(E29/$B71,0)</f>
        <v>0</v>
      </c>
      <c r="F71" s="83">
        <f>IFERROR(F29/$B71,0)</f>
        <v>39769.311026521544</v>
      </c>
      <c r="G71" s="92">
        <f t="shared" si="52"/>
        <v>39769.311026521544</v>
      </c>
      <c r="H71" s="92">
        <f t="shared" si="53"/>
        <v>39769.311026521544</v>
      </c>
      <c r="I71" s="83">
        <f t="shared" ref="I71:R71" si="61">IFERROR(I29/$B71,0)</f>
        <v>0</v>
      </c>
      <c r="J71" s="83">
        <f t="shared" si="61"/>
        <v>0</v>
      </c>
      <c r="K71" s="83">
        <f t="shared" si="61"/>
        <v>0</v>
      </c>
      <c r="L71" s="83">
        <f t="shared" si="61"/>
        <v>0</v>
      </c>
      <c r="M71" s="83">
        <f t="shared" si="61"/>
        <v>0</v>
      </c>
      <c r="N71" s="83">
        <f t="shared" si="61"/>
        <v>6022.3020640187342</v>
      </c>
      <c r="O71" s="83">
        <f t="shared" si="61"/>
        <v>32901.013043097279</v>
      </c>
      <c r="P71" s="83">
        <f t="shared" si="61"/>
        <v>11425.667067339828</v>
      </c>
      <c r="Q71" s="83">
        <f t="shared" si="61"/>
        <v>7178.8578419679443</v>
      </c>
      <c r="R71" s="83">
        <f t="shared" si="61"/>
        <v>35187.761827425231</v>
      </c>
    </row>
    <row r="72" spans="1:18">
      <c r="A72" s="90" t="s">
        <v>363</v>
      </c>
      <c r="B72" s="97">
        <v>1</v>
      </c>
      <c r="C72" s="83">
        <f>IFERROR(C16/$B72,0)</f>
        <v>5.9218035562636162E-2</v>
      </c>
      <c r="D72" s="83">
        <f>IFERROR(D16/$B72,0)</f>
        <v>2.4056835753462967E-4</v>
      </c>
      <c r="E72" s="83">
        <f>IFERROR(E16/$B72,0)</f>
        <v>8.5686751895939592E-2</v>
      </c>
      <c r="F72" s="83">
        <f>IFERROR(F16/$B72,0)</f>
        <v>8870.2040033028225</v>
      </c>
      <c r="G72" s="92">
        <f t="shared" si="52"/>
        <v>3.5017346067980293E-2</v>
      </c>
      <c r="H72" s="92">
        <f t="shared" si="53"/>
        <v>2.3959501615705483E-4</v>
      </c>
      <c r="I72" s="83">
        <f t="shared" ref="I72:R72" si="62">IFERROR(I16/$B72,0)</f>
        <v>7936.6522539187827</v>
      </c>
      <c r="J72" s="83">
        <f t="shared" si="62"/>
        <v>12484.62152301831</v>
      </c>
      <c r="K72" s="83">
        <f t="shared" si="62"/>
        <v>8080.9550221718537</v>
      </c>
      <c r="L72" s="83">
        <f t="shared" si="62"/>
        <v>7936.6522539187827</v>
      </c>
      <c r="M72" s="83">
        <f t="shared" si="62"/>
        <v>6545.7287056796431</v>
      </c>
      <c r="N72" s="83">
        <f t="shared" si="62"/>
        <v>10054.690168624964</v>
      </c>
      <c r="O72" s="83">
        <f t="shared" si="62"/>
        <v>15364.58518105686</v>
      </c>
      <c r="P72" s="83">
        <f t="shared" si="62"/>
        <v>10206.274950850109</v>
      </c>
      <c r="Q72" s="83">
        <f t="shared" si="62"/>
        <v>10075.813467298545</v>
      </c>
      <c r="R72" s="83">
        <f t="shared" si="62"/>
        <v>7848.3287181098931</v>
      </c>
    </row>
    <row r="73" spans="1:18">
      <c r="A73" s="90" t="s">
        <v>364</v>
      </c>
      <c r="B73" s="97">
        <v>1</v>
      </c>
      <c r="C73" s="83">
        <f>IFERROR(C7/$B73,0)</f>
        <v>31.462406680606691</v>
      </c>
      <c r="D73" s="83">
        <f>IFERROR(D7/$B73,0)</f>
        <v>9.9358027118754567E-3</v>
      </c>
      <c r="E73" s="83">
        <f>IFERROR(E7/$B73,0)</f>
        <v>3.5389802324144917</v>
      </c>
      <c r="F73" s="83">
        <f>IFERROR(F7/$B73,0)</f>
        <v>602.63790578680334</v>
      </c>
      <c r="G73" s="92">
        <f t="shared" si="52"/>
        <v>3.1644507123076728</v>
      </c>
      <c r="H73" s="92">
        <f t="shared" si="53"/>
        <v>9.9325022766454749E-3</v>
      </c>
      <c r="I73" s="83">
        <f t="shared" ref="I73:R73" si="63">IFERROR(I7/$B73,0)</f>
        <v>3393.2210466680435</v>
      </c>
      <c r="J73" s="83">
        <f t="shared" si="63"/>
        <v>5917.9390873436696</v>
      </c>
      <c r="K73" s="83">
        <f t="shared" si="63"/>
        <v>4091.4146776696975</v>
      </c>
      <c r="L73" s="83">
        <f t="shared" si="63"/>
        <v>3464.1594657621481</v>
      </c>
      <c r="M73" s="83">
        <f t="shared" si="63"/>
        <v>452.62133026901989</v>
      </c>
      <c r="N73" s="83">
        <f t="shared" si="63"/>
        <v>4195.1110073025275</v>
      </c>
      <c r="O73" s="83">
        <f t="shared" si="63"/>
        <v>6983.7648900323256</v>
      </c>
      <c r="P73" s="83">
        <f t="shared" si="63"/>
        <v>4716.4483281542543</v>
      </c>
      <c r="Q73" s="83">
        <f t="shared" si="63"/>
        <v>4247.4953042896614</v>
      </c>
      <c r="R73" s="83">
        <f t="shared" si="63"/>
        <v>533.21213140611769</v>
      </c>
    </row>
    <row r="74" spans="1:18">
      <c r="A74" s="90" t="s">
        <v>365</v>
      </c>
      <c r="B74" s="99">
        <v>1.9000000000000001E-8</v>
      </c>
      <c r="C74" s="83">
        <f>IFERROR(C12/$B74,0)</f>
        <v>0</v>
      </c>
      <c r="D74" s="83">
        <f>IFERROR(D12/$B74,0)</f>
        <v>0</v>
      </c>
      <c r="E74" s="83">
        <f>IFERROR(E12/$B74,0)</f>
        <v>0</v>
      </c>
      <c r="F74" s="83">
        <f>IFERROR(F12/$B74,0)</f>
        <v>7539173576.3383541</v>
      </c>
      <c r="G74" s="92">
        <f t="shared" si="52"/>
        <v>7539173576.3383541</v>
      </c>
      <c r="H74" s="92">
        <f t="shared" si="53"/>
        <v>7539173576.3383541</v>
      </c>
      <c r="I74" s="83">
        <f t="shared" ref="I74:R74" si="64">IFERROR(I12/$B74,0)</f>
        <v>0</v>
      </c>
      <c r="J74" s="83">
        <f t="shared" si="64"/>
        <v>0</v>
      </c>
      <c r="K74" s="83">
        <f t="shared" si="64"/>
        <v>0</v>
      </c>
      <c r="L74" s="83">
        <f t="shared" si="64"/>
        <v>0</v>
      </c>
      <c r="M74" s="83">
        <f t="shared" si="64"/>
        <v>0</v>
      </c>
      <c r="N74" s="83">
        <f t="shared" si="64"/>
        <v>1913488854.2986524</v>
      </c>
      <c r="O74" s="83">
        <f t="shared" si="64"/>
        <v>8194596990.8811312</v>
      </c>
      <c r="P74" s="83">
        <f t="shared" si="64"/>
        <v>2918701080.6341629</v>
      </c>
      <c r="Q74" s="83">
        <f t="shared" si="64"/>
        <v>2066816105.4633453</v>
      </c>
      <c r="R74" s="83">
        <f t="shared" si="64"/>
        <v>6670637165.499198</v>
      </c>
    </row>
    <row r="75" spans="1:18">
      <c r="A75" s="90" t="s">
        <v>366</v>
      </c>
      <c r="B75" s="97">
        <v>1</v>
      </c>
      <c r="C75" s="83">
        <f>IFERROR(C18/$B75,0)</f>
        <v>3.4062605579830388E-2</v>
      </c>
      <c r="D75" s="83">
        <f>IFERROR(D18/$B75,0)</f>
        <v>3.0996307605423443E-4</v>
      </c>
      <c r="E75" s="83">
        <f>IFERROR(E18/$B75,0)</f>
        <v>0.11040408417361448</v>
      </c>
      <c r="F75" s="83">
        <f>IFERROR(F18/$B75,0)</f>
        <v>2368705.6118447762</v>
      </c>
      <c r="G75" s="92">
        <f t="shared" si="52"/>
        <v>2.6031265329731719E-2</v>
      </c>
      <c r="H75" s="92">
        <f t="shared" si="53"/>
        <v>3.0716790788254443E-4</v>
      </c>
      <c r="I75" s="83">
        <f t="shared" ref="I75:R75" si="65">IFERROR(I18/$B75,0)</f>
        <v>363079.1833163838</v>
      </c>
      <c r="J75" s="83">
        <f t="shared" si="65"/>
        <v>1871158.9310844352</v>
      </c>
      <c r="K75" s="83">
        <f t="shared" si="65"/>
        <v>652678.05572349962</v>
      </c>
      <c r="L75" s="83">
        <f t="shared" si="65"/>
        <v>415340.58091495436</v>
      </c>
      <c r="M75" s="83">
        <f t="shared" si="65"/>
        <v>1900376.8554558514</v>
      </c>
      <c r="N75" s="83">
        <f t="shared" si="65"/>
        <v>376994.08622898924</v>
      </c>
      <c r="O75" s="83">
        <f t="shared" si="65"/>
        <v>1942421.9924711187</v>
      </c>
      <c r="P75" s="83">
        <f t="shared" si="65"/>
        <v>682057.76087972929</v>
      </c>
      <c r="Q75" s="83">
        <f t="shared" si="65"/>
        <v>427359.39036101213</v>
      </c>
      <c r="R75" s="83">
        <f t="shared" si="65"/>
        <v>2095823.3058977339</v>
      </c>
    </row>
    <row r="76" spans="1:18">
      <c r="A76" s="90" t="s">
        <v>367</v>
      </c>
      <c r="B76" s="97">
        <v>1.339E-6</v>
      </c>
      <c r="C76" s="83">
        <f>IFERROR(C27/$B76,0)</f>
        <v>0</v>
      </c>
      <c r="D76" s="83">
        <f>IFERROR(D27/$B76,0)</f>
        <v>0</v>
      </c>
      <c r="E76" s="83">
        <f>IFERROR(E27/$B76,0)</f>
        <v>0</v>
      </c>
      <c r="F76" s="83">
        <f>IFERROR(F27/$B76,0)</f>
        <v>249342940.58218855</v>
      </c>
      <c r="G76" s="92">
        <f t="shared" si="52"/>
        <v>249342940.58218855</v>
      </c>
      <c r="H76" s="92">
        <f t="shared" si="53"/>
        <v>249342940.58218855</v>
      </c>
      <c r="I76" s="83">
        <f t="shared" ref="I76:R76" si="66">IFERROR(I27/$B76,0)</f>
        <v>1069569435.149909</v>
      </c>
      <c r="J76" s="83">
        <f t="shared" si="66"/>
        <v>1801934713.4052656</v>
      </c>
      <c r="K76" s="83">
        <f t="shared" si="66"/>
        <v>1292553875.6935298</v>
      </c>
      <c r="L76" s="83">
        <f t="shared" si="66"/>
        <v>1096829825.5510314</v>
      </c>
      <c r="M76" s="83">
        <f t="shared" si="66"/>
        <v>191018761.09465393</v>
      </c>
      <c r="N76" s="83">
        <f t="shared" si="66"/>
        <v>1202567654.9790628</v>
      </c>
      <c r="O76" s="83">
        <f t="shared" si="66"/>
        <v>2146237017.8024499</v>
      </c>
      <c r="P76" s="83">
        <f t="shared" si="66"/>
        <v>1557345505.2207911</v>
      </c>
      <c r="Q76" s="83">
        <f t="shared" si="66"/>
        <v>1310943817.1899865</v>
      </c>
      <c r="R76" s="83">
        <f t="shared" si="66"/>
        <v>220617852.8138133</v>
      </c>
    </row>
  </sheetData>
  <sheetProtection algorithmName="SHA-512" hashValue="H/xv9UjRmLJPqbEB1Q+qHIBVBxvL+uuuPWSLkVwn7hPakKBZmfGCmwqKa80aajW9d/DPKXWr2QqDhtTTcqKKew==" saltValue="cPjHdYJx98B6ukNXsSunmQ==" spinCount="100000" sheet="1" objects="1" scenarios="1"/>
  <autoFilter ref="A1:R76" xr:uid="{00000000-0009-0000-0000-000007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212</vt:i4>
      </vt:variant>
    </vt:vector>
  </HeadingPairs>
  <TitlesOfParts>
    <vt:vector size="235" baseType="lpstr">
      <vt:lpstr>Instructions</vt:lpstr>
      <vt:lpstr>Rad_Spec</vt:lpstr>
      <vt:lpstr>Fsurf</vt:lpstr>
      <vt:lpstr>acf</vt:lpstr>
      <vt:lpstr>pef</vt:lpstr>
      <vt:lpstr>ss</vt:lpstr>
      <vt:lpstr>ss_res</vt:lpstr>
      <vt:lpstr>ss_ind</vt:lpstr>
      <vt:lpstr>ss_out</vt:lpstr>
      <vt:lpstr>ss_com</vt:lpstr>
      <vt:lpstr>ss_res_dose</vt:lpstr>
      <vt:lpstr>ss_ind_dose</vt:lpstr>
      <vt:lpstr>ss_out_dose</vt:lpstr>
      <vt:lpstr>ss_com_dose</vt:lpstr>
      <vt:lpstr>up_Rad_Spec</vt:lpstr>
      <vt:lpstr>up_res</vt:lpstr>
      <vt:lpstr>up_ind</vt:lpstr>
      <vt:lpstr>up_out</vt:lpstr>
      <vt:lpstr>up_com</vt:lpstr>
      <vt:lpstr>up_res_dose</vt:lpstr>
      <vt:lpstr>up_ind_dose</vt:lpstr>
      <vt:lpstr>up_out_dose</vt:lpstr>
      <vt:lpstr>up_com_dose</vt:lpstr>
      <vt:lpstr>a_i</vt:lpstr>
      <vt:lpstr>a_p</vt:lpstr>
      <vt:lpstr>b_i</vt:lpstr>
      <vt:lpstr>c_p</vt:lpstr>
      <vt:lpstr>C_wear</vt:lpstr>
      <vt:lpstr>d__p</vt:lpstr>
      <vt:lpstr>d_A</vt:lpstr>
      <vt:lpstr>d_AAFres_a</vt:lpstr>
      <vt:lpstr>d_AAFres_c</vt:lpstr>
      <vt:lpstr>d_AR</vt:lpstr>
      <vt:lpstr>d_As</vt:lpstr>
      <vt:lpstr>d_Asw</vt:lpstr>
      <vt:lpstr>d_AVK__CA_urban_interstate</vt:lpstr>
      <vt:lpstr>d_Aw</vt:lpstr>
      <vt:lpstr>d_B</vt:lpstr>
      <vt:lpstr>d_Bw</vt:lpstr>
      <vt:lpstr>d_C</vt:lpstr>
      <vt:lpstr>d_Cw</vt:lpstr>
      <vt:lpstr>d_DL</vt:lpstr>
      <vt:lpstr>d_ED</vt:lpstr>
      <vt:lpstr>d_ED_iw</vt:lpstr>
      <vt:lpstr>d_ED_ow</vt:lpstr>
      <vt:lpstr>d_ED_res</vt:lpstr>
      <vt:lpstr>d_ED_res_a</vt:lpstr>
      <vt:lpstr>d_ED_res_c</vt:lpstr>
      <vt:lpstr>d_ED_w</vt:lpstr>
      <vt:lpstr>d_EF_iw</vt:lpstr>
      <vt:lpstr>d_EF_ow</vt:lpstr>
      <vt:lpstr>d_EF_res</vt:lpstr>
      <vt:lpstr>d_EF_res_a</vt:lpstr>
      <vt:lpstr>d_EF_res_c</vt:lpstr>
      <vt:lpstr>d_EF_w</vt:lpstr>
      <vt:lpstr>d_ET_iw</vt:lpstr>
      <vt:lpstr>d_ET_ow</vt:lpstr>
      <vt:lpstr>d_ET_res_a_h</vt:lpstr>
      <vt:lpstr>d_ET_res_c_h</vt:lpstr>
      <vt:lpstr>d_ET_res_i</vt:lpstr>
      <vt:lpstr>d_ET_res_o</vt:lpstr>
      <vt:lpstr>d_ET_w</vt:lpstr>
      <vt:lpstr>d_Fam</vt:lpstr>
      <vt:lpstr>d_Foffset</vt:lpstr>
      <vt:lpstr>d_FQ_iw</vt:lpstr>
      <vt:lpstr>d_FQ_ow</vt:lpstr>
      <vt:lpstr>d_FQ_res_a</vt:lpstr>
      <vt:lpstr>d_FQ_res_c</vt:lpstr>
      <vt:lpstr>d_FQ_w</vt:lpstr>
      <vt:lpstr>d_FTSS_h</vt:lpstr>
      <vt:lpstr>d_GSF_i</vt:lpstr>
      <vt:lpstr>d_GSF_s</vt:lpstr>
      <vt:lpstr>d_HR__w</vt:lpstr>
      <vt:lpstr>d_HR_iw</vt:lpstr>
      <vt:lpstr>d_HR_ow</vt:lpstr>
      <vt:lpstr>d_IFAres_adj</vt:lpstr>
      <vt:lpstr>d_IFD_iw</vt:lpstr>
      <vt:lpstr>d_IFD_ow</vt:lpstr>
      <vt:lpstr>d_IFD_w</vt:lpstr>
      <vt:lpstr>d_IFDres_adj</vt:lpstr>
      <vt:lpstr>d_IRA_iw</vt:lpstr>
      <vt:lpstr>d_IRA_ow</vt:lpstr>
      <vt:lpstr>d_IRA_res_a</vt:lpstr>
      <vt:lpstr>d_IRA_res_c</vt:lpstr>
      <vt:lpstr>d_IRA_w</vt:lpstr>
      <vt:lpstr>d_k</vt:lpstr>
      <vt:lpstr>d_k_pp</vt:lpstr>
      <vt:lpstr>d_Km__CA_urban_interstate</vt:lpstr>
      <vt:lpstr>d_LR</vt:lpstr>
      <vt:lpstr>d_LS</vt:lpstr>
      <vt:lpstr>d_p</vt:lpstr>
      <vt:lpstr>d_PEF</vt:lpstr>
      <vt:lpstr>d_PEFm_pp</vt:lpstr>
      <vt:lpstr>d_Q_Cm</vt:lpstr>
      <vt:lpstr>d_SA_iw</vt:lpstr>
      <vt:lpstr>d_SA_ow</vt:lpstr>
      <vt:lpstr>d_SA_res_a</vt:lpstr>
      <vt:lpstr>d_SA_res_c</vt:lpstr>
      <vt:lpstr>d_SA_w</vt:lpstr>
      <vt:lpstr>d_SE</vt:lpstr>
      <vt:lpstr>d_sL</vt:lpstr>
      <vt:lpstr>d_SLF</vt:lpstr>
      <vt:lpstr>d_T</vt:lpstr>
      <vt:lpstr>d_VKT</vt:lpstr>
      <vt:lpstr>d_W</vt:lpstr>
      <vt:lpstr>d_WR</vt:lpstr>
      <vt:lpstr>day_wk</vt:lpstr>
      <vt:lpstr>k_decay</vt:lpstr>
      <vt:lpstr>km_trip</vt:lpstr>
      <vt:lpstr>LS</vt:lpstr>
      <vt:lpstr>number_cars</vt:lpstr>
      <vt:lpstr>number_trucks</vt:lpstr>
      <vt:lpstr>s_A</vt:lpstr>
      <vt:lpstr>s_AAFres_a</vt:lpstr>
      <vt:lpstr>s_AAFres_c</vt:lpstr>
      <vt:lpstr>s_AR</vt:lpstr>
      <vt:lpstr>s_As</vt:lpstr>
      <vt:lpstr>s_Asw</vt:lpstr>
      <vt:lpstr>s_AVK__TN_rural_interstate</vt:lpstr>
      <vt:lpstr>s_Aw</vt:lpstr>
      <vt:lpstr>s_B</vt:lpstr>
      <vt:lpstr>s_Bw</vt:lpstr>
      <vt:lpstr>s_C</vt:lpstr>
      <vt:lpstr>s_Cw</vt:lpstr>
      <vt:lpstr>s_DL</vt:lpstr>
      <vt:lpstr>s_ED</vt:lpstr>
      <vt:lpstr>s_ED_iw</vt:lpstr>
      <vt:lpstr>s_ED_ow</vt:lpstr>
      <vt:lpstr>s_ED_res</vt:lpstr>
      <vt:lpstr>s_ED_res_a</vt:lpstr>
      <vt:lpstr>s_ED_res_c</vt:lpstr>
      <vt:lpstr>s_ED_w</vt:lpstr>
      <vt:lpstr>s_EF_iw</vt:lpstr>
      <vt:lpstr>s_EF_ow</vt:lpstr>
      <vt:lpstr>s_EF_res</vt:lpstr>
      <vt:lpstr>s_EF_res_a</vt:lpstr>
      <vt:lpstr>s_EF_res_c</vt:lpstr>
      <vt:lpstr>s_EF_w</vt:lpstr>
      <vt:lpstr>s_ET_iw</vt:lpstr>
      <vt:lpstr>s_ET_ow</vt:lpstr>
      <vt:lpstr>s_ET_res_a_h</vt:lpstr>
      <vt:lpstr>s_ET_res_c_h</vt:lpstr>
      <vt:lpstr>s_ET_res_i</vt:lpstr>
      <vt:lpstr>s_ET_res_o</vt:lpstr>
      <vt:lpstr>s_ET_w</vt:lpstr>
      <vt:lpstr>s_F_x_w</vt:lpstr>
      <vt:lpstr>s_Fam</vt:lpstr>
      <vt:lpstr>s_Foffset</vt:lpstr>
      <vt:lpstr>s_FQ_iw</vt:lpstr>
      <vt:lpstr>s_FQ_ow</vt:lpstr>
      <vt:lpstr>s_FQ_res_a</vt:lpstr>
      <vt:lpstr>s_FQ_res_c</vt:lpstr>
      <vt:lpstr>s_FQ_w</vt:lpstr>
      <vt:lpstr>s_FTSS_h</vt:lpstr>
      <vt:lpstr>s_GSF_i</vt:lpstr>
      <vt:lpstr>s_GSF_s</vt:lpstr>
      <vt:lpstr>s_HR__w</vt:lpstr>
      <vt:lpstr>s_HR_iw</vt:lpstr>
      <vt:lpstr>s_HR_ow</vt:lpstr>
      <vt:lpstr>s_IFAres_adj</vt:lpstr>
      <vt:lpstr>s_IFD_iw</vt:lpstr>
      <vt:lpstr>s_IFD_ow</vt:lpstr>
      <vt:lpstr>s_IFD_w</vt:lpstr>
      <vt:lpstr>s_IFDres_adj</vt:lpstr>
      <vt:lpstr>s_IRA_iw</vt:lpstr>
      <vt:lpstr>s_IRA_ow</vt:lpstr>
      <vt:lpstr>s_IRA_res_a</vt:lpstr>
      <vt:lpstr>s_IRA_res_c</vt:lpstr>
      <vt:lpstr>s_IRA_w</vt:lpstr>
      <vt:lpstr>s_k</vt:lpstr>
      <vt:lpstr>s_k_pp</vt:lpstr>
      <vt:lpstr>s_k_ui</vt:lpstr>
      <vt:lpstr>s_k_up</vt:lpstr>
      <vt:lpstr>s_Km_TN_rural_interstate</vt:lpstr>
      <vt:lpstr>s_LR</vt:lpstr>
      <vt:lpstr>s_LS</vt:lpstr>
      <vt:lpstr>s_M_moisture</vt:lpstr>
      <vt:lpstr>s_p</vt:lpstr>
      <vt:lpstr>s_PEF</vt:lpstr>
      <vt:lpstr>s_PEFm_pp</vt:lpstr>
      <vt:lpstr>s_PEFm_pp_state</vt:lpstr>
      <vt:lpstr>s_PEFm_ui</vt:lpstr>
      <vt:lpstr>s_PEFm_up</vt:lpstr>
      <vt:lpstr>s_Q_Cm</vt:lpstr>
      <vt:lpstr>s_Q_Cw</vt:lpstr>
      <vt:lpstr>s_S_speed</vt:lpstr>
      <vt:lpstr>s_SA_iw</vt:lpstr>
      <vt:lpstr>s_SA_ow</vt:lpstr>
      <vt:lpstr>s_SA_res_a</vt:lpstr>
      <vt:lpstr>s_SA_res_c</vt:lpstr>
      <vt:lpstr>s_SA_w</vt:lpstr>
      <vt:lpstr>s_SE</vt:lpstr>
      <vt:lpstr>s_silt</vt:lpstr>
      <vt:lpstr>s_sL</vt:lpstr>
      <vt:lpstr>s_SLF</vt:lpstr>
      <vt:lpstr>s_T</vt:lpstr>
      <vt:lpstr>s_t_com</vt:lpstr>
      <vt:lpstr>s_t_ind</vt:lpstr>
      <vt:lpstr>s_t_out</vt:lpstr>
      <vt:lpstr>s_t_res</vt:lpstr>
      <vt:lpstr>s_Umw</vt:lpstr>
      <vt:lpstr>s_Utw</vt:lpstr>
      <vt:lpstr>s_VKT_up</vt:lpstr>
      <vt:lpstr>s_VKTm_pp</vt:lpstr>
      <vt:lpstr>s_VKTm_st</vt:lpstr>
      <vt:lpstr>s_Vw</vt:lpstr>
      <vt:lpstr>s_W</vt:lpstr>
      <vt:lpstr>s_WR</vt:lpstr>
      <vt:lpstr>ss_ED</vt:lpstr>
      <vt:lpstr>ss_sL</vt:lpstr>
      <vt:lpstr>ss_T</vt:lpstr>
      <vt:lpstr>st_ED_iw</vt:lpstr>
      <vt:lpstr>st_ED_ow</vt:lpstr>
      <vt:lpstr>st_ED_res_a</vt:lpstr>
      <vt:lpstr>st_ED_w</vt:lpstr>
      <vt:lpstr>st_EF_res_a</vt:lpstr>
      <vt:lpstr>st_ET_res_o</vt:lpstr>
      <vt:lpstr>st_IFD_iw</vt:lpstr>
      <vt:lpstr>st_IFD_ow</vt:lpstr>
      <vt:lpstr>st_IFD_w</vt:lpstr>
      <vt:lpstr>st_IFDres_adj</vt:lpstr>
      <vt:lpstr>st_IRA_iw</vt:lpstr>
      <vt:lpstr>st_IRA_ow</vt:lpstr>
      <vt:lpstr>st_IRA_res_a</vt:lpstr>
      <vt:lpstr>st_IRA_res_c</vt:lpstr>
      <vt:lpstr>st_IRA_w</vt:lpstr>
      <vt:lpstr>st_SA_res_c</vt:lpstr>
      <vt:lpstr>st_t_res</vt:lpstr>
      <vt:lpstr>t_com</vt:lpstr>
      <vt:lpstr>t_ind</vt:lpstr>
      <vt:lpstr>t_out</vt:lpstr>
      <vt:lpstr>t_res</vt:lpstr>
      <vt:lpstr>total_vehic</vt:lpstr>
      <vt:lpstr>trip_day</vt:lpstr>
      <vt:lpstr>wk_yr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Manning, Karessa L.</dc:creator>
  <cp:lastModifiedBy>Manning, Karessa L.</cp:lastModifiedBy>
  <dcterms:created xsi:type="dcterms:W3CDTF">2017-03-21T13:52:00Z</dcterms:created>
  <dcterms:modified xsi:type="dcterms:W3CDTF">2020-03-16T15:30:40Z</dcterms:modified>
</cp:coreProperties>
</file>